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daniele.rama\Documents\&amp;dan\MEGAsync\&amp;dan\Agrisystem\Myriam\Final\def\"/>
    </mc:Choice>
  </mc:AlternateContent>
  <xr:revisionPtr revIDLastSave="0" documentId="13_ncr:1_{CEE6F4CB-D298-458C-B7BD-F65501B07072}" xr6:coauthVersionLast="46" xr6:coauthVersionMax="46" xr10:uidLastSave="{00000000-0000-0000-0000-000000000000}"/>
  <bookViews>
    <workbookView xWindow="-98" yWindow="-98" windowWidth="19396" windowHeight="10395" xr2:uid="{00000000-000D-0000-FFFF-FFFF00000000}"/>
  </bookViews>
  <sheets>
    <sheet name="Gov-Inst Pillar" sheetId="2" r:id="rId1"/>
    <sheet name="sc (1)" sheetId="4" r:id="rId2"/>
    <sheet name="sc (2)" sheetId="6" r:id="rId3"/>
    <sheet name="sc (3)"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7" l="1"/>
  <c r="D12" i="7" s="1"/>
  <c r="C12" i="7"/>
  <c r="C11" i="7"/>
  <c r="F8" i="6"/>
  <c r="F4" i="6"/>
  <c r="F7" i="6"/>
  <c r="F6" i="6"/>
  <c r="F5" i="6"/>
  <c r="F9" i="6"/>
  <c r="F13" i="6"/>
  <c r="F12" i="6"/>
  <c r="F11" i="6"/>
  <c r="Q6" i="6"/>
  <c r="O6" i="6"/>
  <c r="N6" i="6"/>
  <c r="P6" i="6" s="1"/>
  <c r="O5" i="6"/>
  <c r="Q5" i="6" s="1"/>
  <c r="Q7" i="6" s="1"/>
  <c r="N5" i="6"/>
  <c r="P5" i="6" s="1"/>
  <c r="Q11" i="4"/>
  <c r="O11" i="4"/>
  <c r="N11" i="4"/>
  <c r="P11" i="4" s="1"/>
  <c r="O10" i="4"/>
  <c r="Q10" i="4" s="1"/>
  <c r="Q12" i="4" s="1"/>
  <c r="N10" i="4"/>
  <c r="P10" i="4" s="1"/>
  <c r="P12" i="4" s="1"/>
  <c r="N5" i="4"/>
  <c r="O5" i="4"/>
  <c r="P5" i="4"/>
  <c r="Q5" i="4"/>
  <c r="N6" i="4"/>
  <c r="O6" i="4"/>
  <c r="P6" i="4"/>
  <c r="P7" i="4" s="1"/>
  <c r="Q6" i="4"/>
  <c r="Q7" i="4" s="1"/>
  <c r="D11" i="7" l="1"/>
  <c r="P7" i="6"/>
  <c r="G11" i="6" l="1"/>
  <c r="F14" i="6" l="1"/>
  <c r="G9" i="6"/>
  <c r="F5" i="4"/>
  <c r="F6" i="4"/>
  <c r="F7" i="4"/>
  <c r="F8" i="4"/>
  <c r="F4" i="4"/>
  <c r="H8" i="4" s="1"/>
  <c r="H9" i="6"/>
  <c r="G8" i="6" l="1"/>
  <c r="H8" i="6"/>
  <c r="H12" i="6"/>
  <c r="G12" i="6"/>
  <c r="G13" i="6"/>
  <c r="H13" i="6"/>
  <c r="F10" i="6"/>
  <c r="G4" i="4"/>
  <c r="H4" i="6"/>
  <c r="G5" i="6"/>
  <c r="H6" i="6"/>
  <c r="G7" i="6"/>
  <c r="G4" i="6"/>
  <c r="H5" i="6"/>
  <c r="G6" i="6"/>
  <c r="H7" i="6"/>
  <c r="H11" i="6"/>
  <c r="G10" i="4"/>
  <c r="G11" i="4" s="1"/>
  <c r="H4" i="4"/>
  <c r="G5" i="4"/>
  <c r="H6" i="4"/>
  <c r="G7" i="4"/>
  <c r="G8" i="4"/>
  <c r="F9" i="4"/>
  <c r="H5" i="4"/>
  <c r="G6" i="4"/>
  <c r="H7" i="4"/>
  <c r="H10" i="4"/>
  <c r="H11" i="4" s="1"/>
  <c r="R13" i="2"/>
  <c r="Q13" i="2"/>
  <c r="Q11" i="2"/>
  <c r="P12" i="2"/>
  <c r="P13" i="2"/>
  <c r="P11" i="2"/>
  <c r="R12" i="2" s="1"/>
  <c r="P5" i="2"/>
  <c r="P6" i="2"/>
  <c r="P7" i="2"/>
  <c r="P8" i="2"/>
  <c r="P9" i="2"/>
  <c r="P4" i="2"/>
  <c r="R9" i="2" s="1"/>
  <c r="G14" i="6" l="1"/>
  <c r="N11" i="6" s="1"/>
  <c r="P11" i="6" s="1"/>
  <c r="H14" i="6"/>
  <c r="O11" i="6" s="1"/>
  <c r="Q11" i="6" s="1"/>
  <c r="H10" i="6"/>
  <c r="O10" i="6" s="1"/>
  <c r="Q10" i="6" s="1"/>
  <c r="G10" i="6"/>
  <c r="N10" i="6" s="1"/>
  <c r="P10" i="6" s="1"/>
  <c r="H9" i="4"/>
  <c r="G9" i="4"/>
  <c r="P10" i="2"/>
  <c r="Q9" i="2"/>
  <c r="R11" i="2"/>
  <c r="R14" i="2" s="1"/>
  <c r="Q12" i="2"/>
  <c r="Q14" i="2" s="1"/>
  <c r="Q4" i="2"/>
  <c r="P12" i="6" l="1"/>
  <c r="Q12" i="6"/>
  <c r="E5" i="7"/>
  <c r="G5" i="7" s="1"/>
  <c r="E12" i="7"/>
  <c r="G12" i="7" s="1"/>
  <c r="F5" i="7"/>
  <c r="H5" i="7" s="1"/>
  <c r="F12" i="7"/>
  <c r="H12" i="7" s="1"/>
  <c r="Q8" i="2"/>
  <c r="Q7" i="2"/>
  <c r="Q6" i="2"/>
  <c r="Q5" i="2"/>
  <c r="R4" i="2"/>
  <c r="R8" i="2"/>
  <c r="R7" i="2"/>
  <c r="R6" i="2"/>
  <c r="R5" i="2"/>
  <c r="Q10" i="2" l="1"/>
  <c r="R10" i="2"/>
  <c r="E11" i="7" l="1"/>
  <c r="G11" i="7" s="1"/>
  <c r="G13" i="7" s="1"/>
  <c r="E4" i="7"/>
  <c r="G4" i="7" s="1"/>
  <c r="G6" i="7" s="1"/>
  <c r="F4" i="7"/>
  <c r="H4" i="7" s="1"/>
  <c r="H6" i="7" s="1"/>
  <c r="F11" i="7"/>
  <c r="H11" i="7" s="1"/>
  <c r="H1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D10" authorId="0" shapeId="0" xr:uid="{5B3042D0-3E75-499D-BB22-CEF1FAFE8199}">
      <text>
        <r>
          <rPr>
            <b/>
            <sz val="9"/>
            <color indexed="81"/>
            <rFont val="Tahoma"/>
            <family val="2"/>
          </rPr>
          <t>Admin:</t>
        </r>
        <r>
          <rPr>
            <sz val="9"/>
            <color indexed="81"/>
            <rFont val="Tahoma"/>
            <family val="2"/>
          </rPr>
          <t xml:space="preserve">
check narrative "sensitivity analysis"for the explanation</t>
        </r>
      </text>
    </comment>
  </commentList>
</comments>
</file>

<file path=xl/sharedStrings.xml><?xml version="1.0" encoding="utf-8"?>
<sst xmlns="http://schemas.openxmlformats.org/spreadsheetml/2006/main" count="179" uniqueCount="63">
  <si>
    <t xml:space="preserve">Indicators </t>
  </si>
  <si>
    <t>Stakeholders</t>
  </si>
  <si>
    <t xml:space="preserve">Minimum </t>
  </si>
  <si>
    <t xml:space="preserve">Maximum </t>
  </si>
  <si>
    <t xml:space="preserve">VALUE </t>
  </si>
  <si>
    <t>Unit</t>
  </si>
  <si>
    <t xml:space="preserve">Source of the minimum and maximum data </t>
  </si>
  <si>
    <t xml:space="preserve">Details </t>
  </si>
  <si>
    <t>Reference</t>
  </si>
  <si>
    <t xml:space="preserve">Standardisation </t>
  </si>
  <si>
    <t>Number final</t>
  </si>
  <si>
    <t xml:space="preserve">Weight </t>
  </si>
  <si>
    <t>VALUE (before crisis)</t>
  </si>
  <si>
    <t>VALUE (After crisis)</t>
  </si>
  <si>
    <t>Final Value before the Syrian crisis</t>
  </si>
  <si>
    <t>Final Value after the Syrian crisis</t>
  </si>
  <si>
    <t xml:space="preserve">Before </t>
  </si>
  <si>
    <t>After</t>
  </si>
  <si>
    <t>Governance</t>
  </si>
  <si>
    <t>Local Peace Level: Political stability and absence of violence/terrorism (index)</t>
  </si>
  <si>
    <t>secondary information and all stakeholders</t>
  </si>
  <si>
    <t>number</t>
  </si>
  <si>
    <t xml:space="preserve">Likert scale based on data field collected </t>
  </si>
  <si>
    <t>Governments are the primary actors in the physical, social, and economic aspects of a nation’s food security, so any attempts to improve agriculture and food security outcomes must also consider the role of governance. In this study we will clarify the role of the government, the trust stakeholders have in it and what are the practices they are trying to implement in order to improve and sustain the system</t>
  </si>
  <si>
    <r>
      <rPr>
        <u/>
        <sz val="12"/>
        <color theme="1"/>
        <rFont val="Calibri (Body)"/>
      </rPr>
      <t xml:space="preserve">Paper: </t>
    </r>
    <r>
      <rPr>
        <sz val="11"/>
        <color theme="1"/>
        <rFont val="Calibri"/>
        <family val="2"/>
        <scheme val="minor"/>
      </rPr>
      <t>Governance, Agriculture and Food Security. Catalyzing Integration, FHI 360</t>
    </r>
  </si>
  <si>
    <t>(value - minimal value)/(Maximal value - Minimal value)</t>
  </si>
  <si>
    <t>Corruption levels</t>
  </si>
  <si>
    <t>Food Security and Rule of Law</t>
  </si>
  <si>
    <t>Government effectiveness in reducing food insecurity</t>
  </si>
  <si>
    <t>Data analysis</t>
  </si>
  <si>
    <t xml:space="preserve">Voice, Accountability and Transparency </t>
  </si>
  <si>
    <t>Decentralization levels</t>
  </si>
  <si>
    <t xml:space="preserve">Institutions </t>
  </si>
  <si>
    <t>Agriculture Research &amp; Development</t>
  </si>
  <si>
    <t>All ministries, DATA</t>
  </si>
  <si>
    <t xml:space="preserve"> The review of theoretical  and empirical  studies relevant  to  the  role  of  R&amp;D  in economic  growth  of countries around  the  world agree  on  the significant  role  of  different  form  R&amp;D  in  productivity  or economic growth. We will analyze during this study the level of effort put from all actors (government, universities and private sector) in order to improve the economic sector which is agriculture in this research.</t>
  </si>
  <si>
    <r>
      <rPr>
        <u/>
        <sz val="12"/>
        <color theme="1"/>
        <rFont val="Calibri (Body)"/>
      </rPr>
      <t>PAPER:</t>
    </r>
    <r>
      <rPr>
        <sz val="11"/>
        <color theme="1"/>
        <rFont val="Calibri"/>
        <family val="2"/>
        <scheme val="minor"/>
      </rPr>
      <t xml:space="preserve"> The Role of Research and Development
in Economic Growth:  A Review. MPRA, Sept 2015</t>
    </r>
  </si>
  <si>
    <t xml:space="preserve">Ministries’ Regulatory quality, fragility and Stability </t>
  </si>
  <si>
    <t>Ministry of Agro/Chamber</t>
  </si>
  <si>
    <t xml:space="preserve">Governance of the global agriculture sector is shared between an increasing number of
institutions from national to international levels. Institutions based on many studies have a role in shaping the whole sector. During this study, we will clarify their role specifically in Lebanon and the gaps to be addressed. Worth to mention, institutions play a major role within the food safety sector also and will be highlighted.
</t>
  </si>
  <si>
    <r>
      <rPr>
        <u/>
        <sz val="12"/>
        <color theme="1"/>
        <rFont val="Calibri (Body)"/>
      </rPr>
      <t xml:space="preserve">PAPER: </t>
    </r>
    <r>
      <rPr>
        <sz val="11"/>
        <color theme="1"/>
        <rFont val="Calibri"/>
        <family val="2"/>
        <scheme val="minor"/>
      </rPr>
      <t xml:space="preserve">Institutions in the Agriculture Sector. Strategies for Mitigating Climate Change in Agriculture – Background Material. Climate Focus. 
</t>
    </r>
    <r>
      <rPr>
        <u/>
        <sz val="12"/>
        <color theme="1"/>
        <rFont val="Calibri (Body)"/>
      </rPr>
      <t xml:space="preserve">PAPER: </t>
    </r>
    <r>
      <rPr>
        <sz val="11"/>
        <color theme="1"/>
        <rFont val="Calibri"/>
        <family val="2"/>
        <scheme val="minor"/>
      </rPr>
      <t>Role of Institutions in Reshaping the Global Agricul
tural Landscape: 
Perspectives from Brazil. Decio Zylbersztajn, August 2009</t>
    </r>
  </si>
  <si>
    <t>Effectiveness of Agricultural Education Institutions</t>
  </si>
  <si>
    <t>DATA, TVETs, Head of unions, LARI</t>
  </si>
  <si>
    <t>Historically, education has been linked to all types of development. In his study we will analyze the facts existing in Lebanon, the role the government is putting and how we can avoid food insecurities and low food quality by enhancing agricultural education.</t>
  </si>
  <si>
    <r>
      <rPr>
        <u/>
        <sz val="12"/>
        <color theme="1"/>
        <rFont val="Calibri (Body)"/>
      </rPr>
      <t xml:space="preserve">PAPER: </t>
    </r>
    <r>
      <rPr>
        <sz val="11"/>
        <color theme="1"/>
        <rFont val="Calibri"/>
        <family val="2"/>
        <scheme val="minor"/>
      </rPr>
      <t xml:space="preserve">THE ROLE OF AGRICULTURAL EDUCATION AND TRAINING IN IMPROVING THE PERFORMANCE OF SUPPORT SERVICES FOR THE RENEWABLE NATURAL RESOURCES SECTOR. ODI, Sept 1997.
</t>
    </r>
    <r>
      <rPr>
        <u/>
        <sz val="12"/>
        <color theme="1"/>
        <rFont val="Calibri (Body)"/>
      </rPr>
      <t xml:space="preserve">PAPER: </t>
    </r>
    <r>
      <rPr>
        <sz val="12"/>
        <color theme="1"/>
        <rFont val="Calibri (Body)"/>
      </rPr>
      <t>Agriculture and Education: 
Agricultural Education as an Adaptation to Food Insecurity
in Malawi. Universal Journal of Agricultural Research
 2(6): 224-231, 2014</t>
    </r>
  </si>
  <si>
    <t>Governance and Institutions Capital</t>
  </si>
  <si>
    <t>Final Value = Value^weight</t>
  </si>
  <si>
    <t xml:space="preserve">Index Governance </t>
  </si>
  <si>
    <t xml:space="preserve">Index Institutions </t>
  </si>
  <si>
    <t>Indexes</t>
  </si>
  <si>
    <t>Weight</t>
  </si>
  <si>
    <t>Before crisis Index</t>
  </si>
  <si>
    <t>After crisis Index</t>
  </si>
  <si>
    <t>Final Value Before = Value^weight</t>
  </si>
  <si>
    <t>Final Value After= Value^weight</t>
  </si>
  <si>
    <t>Final capital Index</t>
  </si>
  <si>
    <t>Index Gov</t>
  </si>
  <si>
    <t>Index Inst</t>
  </si>
  <si>
    <t>scenario 1</t>
  </si>
  <si>
    <t>scenario 3</t>
  </si>
  <si>
    <t>scenario 2</t>
  </si>
  <si>
    <t xml:space="preserve">Baseline </t>
  </si>
  <si>
    <t>(Int. Weight)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</si>
</sst>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sz val="11"/>
      <color theme="1"/>
      <name val="Arial"/>
      <family val="2"/>
    </font>
    <font>
      <u/>
      <sz val="12"/>
      <color theme="1"/>
      <name val="Calibri (Body)"/>
    </font>
    <font>
      <sz val="11"/>
      <name val="Calibri"/>
      <family val="2"/>
      <scheme val="minor"/>
    </font>
    <font>
      <sz val="12"/>
      <color theme="1"/>
      <name val="Times New Roman"/>
      <family val="1"/>
    </font>
    <font>
      <sz val="12"/>
      <color theme="1"/>
      <name val="Calibri (Body)"/>
    </font>
    <font>
      <sz val="22"/>
      <color theme="1"/>
      <name val="Calibri"/>
      <family val="2"/>
      <scheme val="minor"/>
    </font>
    <font>
      <b/>
      <sz val="11"/>
      <color theme="1"/>
      <name val="Calibri"/>
      <family val="2"/>
      <scheme val="minor"/>
    </font>
    <font>
      <b/>
      <sz val="11"/>
      <name val="Calibri"/>
      <family val="2"/>
      <scheme val="minor"/>
    </font>
    <font>
      <b/>
      <sz val="12"/>
      <color theme="1"/>
      <name val="Times New Roman"/>
      <family val="1"/>
    </font>
    <font>
      <sz val="12"/>
      <color rgb="FF000000"/>
      <name val="Calibri"/>
      <family val="2"/>
      <scheme val="minor"/>
    </font>
    <font>
      <b/>
      <sz val="11"/>
      <color rgb="FFFF0000"/>
      <name val="Calibri"/>
      <family val="2"/>
      <scheme val="minor"/>
    </font>
    <font>
      <sz val="11"/>
      <color rgb="FFFF0000"/>
      <name val="Calibri"/>
      <family val="2"/>
      <scheme val="minor"/>
    </font>
    <font>
      <sz val="9"/>
      <color indexed="81"/>
      <name val="Tahoma"/>
      <family val="2"/>
    </font>
    <font>
      <b/>
      <sz val="9"/>
      <color indexed="81"/>
      <name val="Tahoma"/>
      <family val="2"/>
    </font>
    <font>
      <i/>
      <sz val="12"/>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cellStyleXfs>
  <cellXfs count="58">
    <xf numFmtId="0" fontId="0" fillId="0" borderId="0" xfId="0"/>
    <xf numFmtId="0" fontId="2" fillId="2" borderId="2" xfId="1"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vertical="center"/>
    </xf>
    <xf numFmtId="0" fontId="0" fillId="0" borderId="2" xfId="0" applyBorder="1"/>
    <xf numFmtId="0" fontId="0" fillId="0" borderId="2" xfId="0" applyBorder="1" applyAlignment="1">
      <alignment vertical="center"/>
    </xf>
    <xf numFmtId="0" fontId="0" fillId="0" borderId="2" xfId="0" applyBorder="1" applyAlignment="1">
      <alignment vertical="center" wrapText="1"/>
    </xf>
    <xf numFmtId="0" fontId="7" fillId="0" borderId="2" xfId="0" applyFont="1" applyBorder="1" applyAlignment="1">
      <alignment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7" fillId="0" borderId="10" xfId="0" applyFont="1" applyBorder="1" applyAlignment="1">
      <alignment vertical="center" wrapText="1"/>
    </xf>
    <xf numFmtId="0" fontId="13" fillId="0" borderId="11" xfId="0" applyFont="1" applyBorder="1" applyAlignment="1">
      <alignment vertical="center" wrapText="1"/>
    </xf>
    <xf numFmtId="0" fontId="7" fillId="0" borderId="11"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9" fillId="2" borderId="2" xfId="0" applyFont="1" applyFill="1" applyBorder="1" applyAlignment="1">
      <alignment horizontal="center" vertical="center" textRotation="90"/>
    </xf>
    <xf numFmtId="0" fontId="2" fillId="2" borderId="2" xfId="1" applyFont="1" applyFill="1" applyBorder="1" applyAlignment="1">
      <alignment horizontal="center" vertical="center" wrapText="1"/>
    </xf>
    <xf numFmtId="0" fontId="14" fillId="0" borderId="4" xfId="0" applyFont="1" applyBorder="1" applyAlignment="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vertical="center" wrapText="1"/>
    </xf>
    <xf numFmtId="0" fontId="15" fillId="0" borderId="4" xfId="0" applyFont="1" applyBorder="1" applyAlignment="1">
      <alignment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4" xfId="0" applyFont="1" applyFill="1" applyBorder="1" applyAlignment="1">
      <alignment horizontal="center" vertical="center"/>
    </xf>
    <xf numFmtId="0" fontId="1" fillId="0" borderId="1" xfId="0" applyFont="1" applyBorder="1" applyAlignment="1">
      <alignment horizontal="center"/>
    </xf>
    <xf numFmtId="0" fontId="2" fillId="2" borderId="2" xfId="0"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2" xfId="1" applyFont="1" applyFill="1" applyBorder="1" applyAlignment="1">
      <alignment horizontal="center" vertical="center" wrapText="1"/>
    </xf>
    <xf numFmtId="0" fontId="9" fillId="2" borderId="2" xfId="0" applyFont="1" applyFill="1" applyBorder="1" applyAlignment="1">
      <alignment horizontal="center" vertical="center" textRotation="9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0" fillId="0" borderId="2" xfId="0"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0" fillId="0" borderId="12" xfId="0" applyBorder="1" applyAlignment="1">
      <alignment horizontal="center" vertical="center" textRotation="90"/>
    </xf>
    <xf numFmtId="0" fontId="12" fillId="0" borderId="13" xfId="0" applyFont="1" applyBorder="1" applyAlignment="1">
      <alignment vertical="center" wrapText="1"/>
    </xf>
    <xf numFmtId="0" fontId="7" fillId="0" borderId="14" xfId="0" applyFont="1" applyBorder="1" applyAlignment="1">
      <alignment vertical="center" wrapText="1"/>
    </xf>
    <xf numFmtId="0" fontId="12" fillId="0" borderId="14" xfId="0" applyFont="1" applyBorder="1" applyAlignment="1">
      <alignment vertical="center" wrapText="1"/>
    </xf>
    <xf numFmtId="0" fontId="12" fillId="0" borderId="15" xfId="0" applyFont="1" applyBorder="1" applyAlignment="1">
      <alignment vertical="center" wrapText="1"/>
    </xf>
    <xf numFmtId="0" fontId="0" fillId="0" borderId="16" xfId="0" applyBorder="1" applyAlignment="1"/>
    <xf numFmtId="0" fontId="13" fillId="0" borderId="17" xfId="0" applyFont="1" applyBorder="1" applyAlignment="1">
      <alignment vertical="center" wrapText="1"/>
    </xf>
    <xf numFmtId="0" fontId="0" fillId="0" borderId="18" xfId="0" applyBorder="1" applyAlignment="1"/>
    <xf numFmtId="0" fontId="12" fillId="0" borderId="19" xfId="0" applyFont="1" applyBorder="1" applyAlignment="1">
      <alignment vertical="center" wrapText="1"/>
    </xf>
    <xf numFmtId="0" fontId="0" fillId="0" borderId="20" xfId="0" applyBorder="1" applyAlignment="1"/>
    <xf numFmtId="0" fontId="18" fillId="0" borderId="9" xfId="0" applyFont="1" applyBorder="1" applyAlignment="1">
      <alignment vertical="center" wrapText="1"/>
    </xf>
    <xf numFmtId="0" fontId="18" fillId="0" borderId="11" xfId="0" applyFont="1" applyBorder="1" applyAlignment="1">
      <alignment vertical="center" wrapText="1"/>
    </xf>
  </cellXfs>
  <cellStyles count="2">
    <cellStyle name="Normal 2" xfId="1" xr:uid="{7FDF2BB6-FB88-4555-8717-7A3630F9D006}"/>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D857C-1A12-4199-A445-599C7832E7D9}">
  <dimension ref="A1:R14"/>
  <sheetViews>
    <sheetView tabSelected="1" zoomScale="50" zoomScaleNormal="50" workbookViewId="0"/>
  </sheetViews>
  <sheetFormatPr defaultRowHeight="14.25"/>
  <cols>
    <col min="2" max="2" width="68.86328125" bestFit="1" customWidth="1"/>
    <col min="3" max="3" width="14.73046875" customWidth="1"/>
    <col min="4" max="4" width="49.73046875" customWidth="1"/>
    <col min="5" max="5" width="14" bestFit="1" customWidth="1"/>
    <col min="6" max="6" width="14.73046875" bestFit="1" customWidth="1"/>
    <col min="10" max="10" width="19.86328125" bestFit="1" customWidth="1"/>
    <col min="11" max="11" width="42.86328125" customWidth="1"/>
    <col min="12" max="12" width="39" customWidth="1"/>
    <col min="13" max="13" width="32" customWidth="1"/>
    <col min="15" max="15" width="16.265625" customWidth="1"/>
    <col min="16" max="17" width="18.3984375" bestFit="1" customWidth="1"/>
    <col min="18" max="18" width="18.3984375" customWidth="1"/>
  </cols>
  <sheetData>
    <row r="1" spans="1:18" ht="68.25" customHeight="1">
      <c r="B1" s="36" t="s">
        <v>45</v>
      </c>
      <c r="C1" s="36"/>
      <c r="D1" s="36"/>
      <c r="E1" s="36"/>
      <c r="F1" s="36"/>
      <c r="G1" s="36"/>
      <c r="H1" s="36"/>
      <c r="I1" s="36"/>
      <c r="J1" s="36"/>
      <c r="K1" s="36"/>
      <c r="L1" s="36"/>
      <c r="M1" s="36"/>
      <c r="N1" s="36"/>
      <c r="O1" s="36"/>
      <c r="P1" s="36"/>
      <c r="Q1" s="36"/>
      <c r="R1" s="36"/>
    </row>
    <row r="2" spans="1:18" ht="77.25" customHeight="1">
      <c r="B2" s="37" t="s">
        <v>0</v>
      </c>
      <c r="C2" s="37"/>
      <c r="D2" s="38" t="s">
        <v>1</v>
      </c>
      <c r="E2" s="38" t="s">
        <v>2</v>
      </c>
      <c r="F2" s="38" t="s">
        <v>3</v>
      </c>
      <c r="G2" s="39" t="s">
        <v>4</v>
      </c>
      <c r="H2" s="39"/>
      <c r="I2" s="38" t="s">
        <v>5</v>
      </c>
      <c r="J2" s="39" t="s">
        <v>6</v>
      </c>
      <c r="K2" s="38" t="s">
        <v>7</v>
      </c>
      <c r="L2" s="38" t="s">
        <v>8</v>
      </c>
      <c r="M2" s="38" t="s">
        <v>9</v>
      </c>
      <c r="N2" s="39" t="s">
        <v>10</v>
      </c>
      <c r="O2" s="39"/>
      <c r="P2" s="38" t="s">
        <v>11</v>
      </c>
      <c r="Q2" s="39" t="s">
        <v>46</v>
      </c>
      <c r="R2" s="39"/>
    </row>
    <row r="3" spans="1:18" ht="64.5" customHeight="1">
      <c r="B3" s="37"/>
      <c r="C3" s="37"/>
      <c r="D3" s="38"/>
      <c r="E3" s="38"/>
      <c r="F3" s="38"/>
      <c r="G3" s="1" t="s">
        <v>12</v>
      </c>
      <c r="H3" s="1" t="s">
        <v>13</v>
      </c>
      <c r="I3" s="38"/>
      <c r="J3" s="39"/>
      <c r="K3" s="38"/>
      <c r="L3" s="38"/>
      <c r="M3" s="38"/>
      <c r="N3" s="1" t="s">
        <v>14</v>
      </c>
      <c r="O3" s="1" t="s">
        <v>15</v>
      </c>
      <c r="P3" s="38"/>
      <c r="Q3" s="1" t="s">
        <v>16</v>
      </c>
      <c r="R3" s="1" t="s">
        <v>17</v>
      </c>
    </row>
    <row r="4" spans="1:18" ht="90" customHeight="1">
      <c r="A4" s="40" t="s">
        <v>18</v>
      </c>
      <c r="B4" s="45" t="s">
        <v>19</v>
      </c>
      <c r="C4" s="45"/>
      <c r="D4" s="2" t="s">
        <v>20</v>
      </c>
      <c r="E4" s="3">
        <v>0</v>
      </c>
      <c r="F4" s="3">
        <v>7</v>
      </c>
      <c r="G4" s="3">
        <v>5</v>
      </c>
      <c r="H4" s="3">
        <v>4</v>
      </c>
      <c r="I4" s="3" t="s">
        <v>21</v>
      </c>
      <c r="J4" s="2" t="s">
        <v>22</v>
      </c>
      <c r="K4" s="41" t="s">
        <v>23</v>
      </c>
      <c r="L4" s="43" t="s">
        <v>24</v>
      </c>
      <c r="M4" s="2" t="s">
        <v>25</v>
      </c>
      <c r="N4" s="4">
        <v>0.71430000000000005</v>
      </c>
      <c r="O4" s="5">
        <v>0.57140000000000002</v>
      </c>
      <c r="P4" s="6">
        <f>1/6</f>
        <v>0.16666666666666666</v>
      </c>
      <c r="Q4" s="7">
        <f>N4^$P$4</f>
        <v>0.94546787064063664</v>
      </c>
      <c r="R4" s="7">
        <f>O4^$P$4</f>
        <v>0.91094055936351137</v>
      </c>
    </row>
    <row r="5" spans="1:18" ht="28.5">
      <c r="A5" s="40"/>
      <c r="B5" s="44" t="s">
        <v>26</v>
      </c>
      <c r="C5" s="44"/>
      <c r="D5" s="2" t="s">
        <v>20</v>
      </c>
      <c r="E5" s="3">
        <v>0</v>
      </c>
      <c r="F5" s="3">
        <v>100</v>
      </c>
      <c r="G5" s="3">
        <v>24</v>
      </c>
      <c r="H5" s="3">
        <v>28</v>
      </c>
      <c r="I5" s="3" t="s">
        <v>21</v>
      </c>
      <c r="J5" s="2" t="s">
        <v>22</v>
      </c>
      <c r="K5" s="42"/>
      <c r="L5" s="43"/>
      <c r="M5" s="2" t="s">
        <v>25</v>
      </c>
      <c r="N5" s="4">
        <v>0.24</v>
      </c>
      <c r="O5" s="5">
        <v>0.28000000000000003</v>
      </c>
      <c r="P5" s="6">
        <f t="shared" ref="P5:P9" si="0">1/6</f>
        <v>0.16666666666666666</v>
      </c>
      <c r="Q5" s="7">
        <f t="shared" ref="Q5:Q8" si="1">N5^$P$4</f>
        <v>0.788318781452511</v>
      </c>
      <c r="R5" s="7">
        <f t="shared" ref="R5:R8" si="2">O5^$P$4</f>
        <v>0.80883450843650206</v>
      </c>
    </row>
    <row r="6" spans="1:18" ht="28.5">
      <c r="A6" s="40"/>
      <c r="B6" s="44" t="s">
        <v>27</v>
      </c>
      <c r="C6" s="44"/>
      <c r="D6" s="2" t="s">
        <v>20</v>
      </c>
      <c r="E6" s="3">
        <v>0</v>
      </c>
      <c r="F6" s="3">
        <v>7</v>
      </c>
      <c r="G6" s="3">
        <v>5</v>
      </c>
      <c r="H6" s="3">
        <v>3</v>
      </c>
      <c r="I6" s="3" t="s">
        <v>21</v>
      </c>
      <c r="J6" s="2" t="s">
        <v>22</v>
      </c>
      <c r="K6" s="42"/>
      <c r="L6" s="43"/>
      <c r="M6" s="2" t="s">
        <v>25</v>
      </c>
      <c r="N6" s="4">
        <v>0.71430000000000005</v>
      </c>
      <c r="O6" s="5">
        <v>0.42799999999999999</v>
      </c>
      <c r="P6" s="6">
        <f t="shared" si="0"/>
        <v>0.16666666666666666</v>
      </c>
      <c r="Q6" s="7">
        <f t="shared" si="1"/>
        <v>0.94546787064063664</v>
      </c>
      <c r="R6" s="7">
        <f t="shared" si="2"/>
        <v>0.86810840586832017</v>
      </c>
    </row>
    <row r="7" spans="1:18" ht="45" customHeight="1">
      <c r="A7" s="40"/>
      <c r="B7" s="44" t="s">
        <v>28</v>
      </c>
      <c r="C7" s="44"/>
      <c r="D7" s="2" t="s">
        <v>29</v>
      </c>
      <c r="E7" s="3">
        <v>0</v>
      </c>
      <c r="F7" s="3">
        <v>7</v>
      </c>
      <c r="G7" s="3">
        <v>3</v>
      </c>
      <c r="H7" s="3">
        <v>2</v>
      </c>
      <c r="I7" s="3" t="s">
        <v>21</v>
      </c>
      <c r="J7" s="2" t="s">
        <v>22</v>
      </c>
      <c r="K7" s="42"/>
      <c r="L7" s="8"/>
      <c r="M7" s="2" t="s">
        <v>25</v>
      </c>
      <c r="N7" s="4">
        <v>0.42799999999999999</v>
      </c>
      <c r="O7" s="5">
        <v>0.28499999999999998</v>
      </c>
      <c r="P7" s="6">
        <f t="shared" si="0"/>
        <v>0.16666666666666666</v>
      </c>
      <c r="Q7" s="7">
        <f t="shared" si="1"/>
        <v>0.86810840586832017</v>
      </c>
      <c r="R7" s="7">
        <f t="shared" si="2"/>
        <v>0.81122403596302506</v>
      </c>
    </row>
    <row r="8" spans="1:18" ht="45" customHeight="1">
      <c r="A8" s="40"/>
      <c r="B8" s="44" t="s">
        <v>30</v>
      </c>
      <c r="C8" s="44"/>
      <c r="D8" s="2" t="s">
        <v>29</v>
      </c>
      <c r="E8" s="3">
        <v>0</v>
      </c>
      <c r="F8" s="3">
        <v>7</v>
      </c>
      <c r="G8" s="3">
        <v>3</v>
      </c>
      <c r="H8" s="3">
        <v>3</v>
      </c>
      <c r="I8" s="3" t="s">
        <v>21</v>
      </c>
      <c r="J8" s="2" t="s">
        <v>22</v>
      </c>
      <c r="K8" s="42"/>
      <c r="L8" s="8"/>
      <c r="M8" s="2" t="s">
        <v>25</v>
      </c>
      <c r="N8" s="4">
        <v>0.42799999999999999</v>
      </c>
      <c r="O8" s="5">
        <v>0.42799999999999999</v>
      </c>
      <c r="P8" s="6">
        <f t="shared" si="0"/>
        <v>0.16666666666666666</v>
      </c>
      <c r="Q8" s="7">
        <f t="shared" si="1"/>
        <v>0.86810840586832017</v>
      </c>
      <c r="R8" s="7">
        <f t="shared" si="2"/>
        <v>0.86810840586832017</v>
      </c>
    </row>
    <row r="9" spans="1:18" ht="45" customHeight="1">
      <c r="A9" s="40"/>
      <c r="B9" s="44" t="s">
        <v>31</v>
      </c>
      <c r="C9" s="44"/>
      <c r="D9" s="2" t="s">
        <v>29</v>
      </c>
      <c r="E9" s="3">
        <v>0</v>
      </c>
      <c r="F9" s="3">
        <v>7</v>
      </c>
      <c r="G9" s="3">
        <v>3</v>
      </c>
      <c r="H9" s="3">
        <v>2</v>
      </c>
      <c r="I9" s="3" t="s">
        <v>21</v>
      </c>
      <c r="J9" s="2" t="s">
        <v>22</v>
      </c>
      <c r="K9" s="42"/>
      <c r="L9" s="8"/>
      <c r="M9" s="2" t="s">
        <v>25</v>
      </c>
      <c r="N9" s="12">
        <v>0.42799999999999999</v>
      </c>
      <c r="O9" s="13">
        <v>0.28499999999999998</v>
      </c>
      <c r="P9" s="6">
        <f t="shared" si="0"/>
        <v>0.16666666666666666</v>
      </c>
      <c r="Q9" s="7">
        <f>N9^$P$4</f>
        <v>0.86810840586832017</v>
      </c>
      <c r="R9" s="7">
        <f>O9^$P$4</f>
        <v>0.81122403596302506</v>
      </c>
    </row>
    <row r="10" spans="1:18" ht="45" customHeight="1">
      <c r="A10" s="33" t="s">
        <v>47</v>
      </c>
      <c r="B10" s="34"/>
      <c r="C10" s="34"/>
      <c r="D10" s="34"/>
      <c r="E10" s="34"/>
      <c r="F10" s="34"/>
      <c r="G10" s="34"/>
      <c r="H10" s="34"/>
      <c r="I10" s="34"/>
      <c r="J10" s="34"/>
      <c r="K10" s="34"/>
      <c r="L10" s="34"/>
      <c r="M10" s="35"/>
      <c r="N10" s="15"/>
      <c r="O10" s="16"/>
      <c r="P10" s="17">
        <f>SUM(P4:P9)</f>
        <v>0.99999999999999989</v>
      </c>
      <c r="Q10" s="28">
        <f>PRODUCT(Q4:Q9)</f>
        <v>0.46101739051032797</v>
      </c>
      <c r="R10" s="28">
        <f>PRODUCT(R4:R9)</f>
        <v>0.36540901215424099</v>
      </c>
    </row>
    <row r="11" spans="1:18" ht="138.4">
      <c r="A11" s="40" t="s">
        <v>32</v>
      </c>
      <c r="B11" s="33" t="s">
        <v>33</v>
      </c>
      <c r="C11" s="35"/>
      <c r="D11" s="3" t="s">
        <v>34</v>
      </c>
      <c r="E11" s="3">
        <v>0</v>
      </c>
      <c r="F11" s="3">
        <v>7</v>
      </c>
      <c r="G11" s="3">
        <v>2</v>
      </c>
      <c r="H11" s="3">
        <v>3</v>
      </c>
      <c r="I11" s="9" t="s">
        <v>21</v>
      </c>
      <c r="J11" s="10" t="s">
        <v>22</v>
      </c>
      <c r="K11" s="11" t="s">
        <v>35</v>
      </c>
      <c r="L11" s="10" t="s">
        <v>36</v>
      </c>
      <c r="M11" s="10" t="s">
        <v>25</v>
      </c>
      <c r="N11" s="14">
        <v>0.28499999999999998</v>
      </c>
      <c r="O11" s="14">
        <v>0.42799999999999999</v>
      </c>
      <c r="P11" s="6">
        <f>1/3</f>
        <v>0.33333333333333331</v>
      </c>
      <c r="Q11" s="7">
        <f>N11^$P$11</f>
        <v>0.65808443652413939</v>
      </c>
      <c r="R11" s="7">
        <f>O11^$P$11</f>
        <v>0.75361220433923615</v>
      </c>
    </row>
    <row r="12" spans="1:18" ht="142.5">
      <c r="A12" s="40"/>
      <c r="B12" s="33" t="s">
        <v>37</v>
      </c>
      <c r="C12" s="35"/>
      <c r="D12" s="3" t="s">
        <v>38</v>
      </c>
      <c r="E12" s="3">
        <v>0</v>
      </c>
      <c r="F12" s="3">
        <v>7</v>
      </c>
      <c r="G12" s="3">
        <v>2</v>
      </c>
      <c r="H12" s="3">
        <v>2</v>
      </c>
      <c r="I12" s="9" t="s">
        <v>21</v>
      </c>
      <c r="J12" s="10" t="s">
        <v>22</v>
      </c>
      <c r="K12" s="10" t="s">
        <v>39</v>
      </c>
      <c r="L12" s="10" t="s">
        <v>40</v>
      </c>
      <c r="M12" s="10" t="s">
        <v>25</v>
      </c>
      <c r="N12" s="14">
        <v>0.28499999999999998</v>
      </c>
      <c r="O12" s="14">
        <v>0.28499999999999998</v>
      </c>
      <c r="P12" s="6">
        <f t="shared" ref="P12:P13" si="3">1/3</f>
        <v>0.33333333333333331</v>
      </c>
      <c r="Q12" s="7">
        <f t="shared" ref="Q12:Q13" si="4">N12^$P$11</f>
        <v>0.65808443652413939</v>
      </c>
      <c r="R12" s="7">
        <f t="shared" ref="R12:R13" si="5">O12^$P$11</f>
        <v>0.65808443652413939</v>
      </c>
    </row>
    <row r="13" spans="1:18" ht="162.4">
      <c r="A13" s="40"/>
      <c r="B13" s="33" t="s">
        <v>41</v>
      </c>
      <c r="C13" s="35"/>
      <c r="D13" s="3" t="s">
        <v>42</v>
      </c>
      <c r="E13" s="3">
        <v>0</v>
      </c>
      <c r="F13" s="3">
        <v>7</v>
      </c>
      <c r="G13" s="3">
        <v>2</v>
      </c>
      <c r="H13" s="3">
        <v>2</v>
      </c>
      <c r="I13" s="9" t="s">
        <v>21</v>
      </c>
      <c r="J13" s="10" t="s">
        <v>22</v>
      </c>
      <c r="K13" s="10" t="s">
        <v>43</v>
      </c>
      <c r="L13" s="10" t="s">
        <v>44</v>
      </c>
      <c r="M13" s="10" t="s">
        <v>25</v>
      </c>
      <c r="N13" s="14">
        <v>0.28499999999999998</v>
      </c>
      <c r="O13" s="14">
        <v>0.28499999999999998</v>
      </c>
      <c r="P13" s="6">
        <f t="shared" si="3"/>
        <v>0.33333333333333331</v>
      </c>
      <c r="Q13" s="7">
        <f t="shared" si="4"/>
        <v>0.65808443652413939</v>
      </c>
      <c r="R13" s="7">
        <f t="shared" si="5"/>
        <v>0.65808443652413939</v>
      </c>
    </row>
    <row r="14" spans="1:18" ht="45" customHeight="1">
      <c r="A14" s="33" t="s">
        <v>48</v>
      </c>
      <c r="B14" s="34"/>
      <c r="C14" s="34"/>
      <c r="D14" s="34"/>
      <c r="E14" s="34"/>
      <c r="F14" s="34"/>
      <c r="G14" s="34"/>
      <c r="H14" s="34"/>
      <c r="I14" s="34"/>
      <c r="J14" s="34"/>
      <c r="K14" s="34"/>
      <c r="L14" s="34"/>
      <c r="M14" s="35"/>
      <c r="N14" s="12"/>
      <c r="O14" s="13"/>
      <c r="P14" s="18">
        <v>1</v>
      </c>
      <c r="Q14" s="28">
        <f>PRODUCT(Q11:Q13)</f>
        <v>0.28499999999999998</v>
      </c>
      <c r="R14" s="28">
        <f>PRODUCT(R11:R13)</f>
        <v>0.32637070004436108</v>
      </c>
    </row>
  </sheetData>
  <mergeCells count="29">
    <mergeCell ref="A11:A13"/>
    <mergeCell ref="K4:K9"/>
    <mergeCell ref="L4:L6"/>
    <mergeCell ref="B5:C5"/>
    <mergeCell ref="B6:C6"/>
    <mergeCell ref="B13:C13"/>
    <mergeCell ref="B4:C4"/>
    <mergeCell ref="A10:M10"/>
    <mergeCell ref="B7:C7"/>
    <mergeCell ref="B8:C8"/>
    <mergeCell ref="B9:C9"/>
    <mergeCell ref="B11:C11"/>
    <mergeCell ref="B12:C12"/>
    <mergeCell ref="A14:M14"/>
    <mergeCell ref="B1:R1"/>
    <mergeCell ref="B2:C3"/>
    <mergeCell ref="D2:D3"/>
    <mergeCell ref="E2:E3"/>
    <mergeCell ref="F2:F3"/>
    <mergeCell ref="G2:H2"/>
    <mergeCell ref="I2:I3"/>
    <mergeCell ref="J2:J3"/>
    <mergeCell ref="K2:K3"/>
    <mergeCell ref="L2:L3"/>
    <mergeCell ref="M2:M3"/>
    <mergeCell ref="N2:O2"/>
    <mergeCell ref="P2:P3"/>
    <mergeCell ref="Q2:R2"/>
    <mergeCell ref="A4:A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02201-2BC3-45D9-B302-A600F1B3D4AE}">
  <dimension ref="A1:Q12"/>
  <sheetViews>
    <sheetView zoomScale="55" zoomScaleNormal="55" workbookViewId="0"/>
  </sheetViews>
  <sheetFormatPr defaultRowHeight="14.25"/>
  <cols>
    <col min="2" max="2" width="68.86328125" bestFit="1" customWidth="1"/>
    <col min="3" max="3" width="14.73046875" customWidth="1"/>
    <col min="4" max="4" width="17" bestFit="1" customWidth="1"/>
    <col min="5" max="5" width="16.265625" customWidth="1"/>
    <col min="6" max="7" width="18.3984375" bestFit="1" customWidth="1"/>
    <col min="8" max="8" width="18.3984375" customWidth="1"/>
    <col min="12" max="17" width="13.6640625" customWidth="1"/>
  </cols>
  <sheetData>
    <row r="1" spans="1:17" ht="56.65" customHeight="1">
      <c r="B1" s="36" t="s">
        <v>45</v>
      </c>
      <c r="C1" s="36"/>
      <c r="D1" s="36"/>
      <c r="E1" s="36"/>
      <c r="F1" s="36"/>
      <c r="G1" s="36"/>
      <c r="H1" s="36"/>
    </row>
    <row r="2" spans="1:17" ht="77.25" customHeight="1">
      <c r="B2" s="37" t="s">
        <v>0</v>
      </c>
      <c r="C2" s="37"/>
      <c r="D2" s="39" t="s">
        <v>10</v>
      </c>
      <c r="E2" s="39"/>
      <c r="F2" s="38" t="s">
        <v>11</v>
      </c>
      <c r="G2" s="39" t="s">
        <v>46</v>
      </c>
      <c r="H2" s="39"/>
    </row>
    <row r="3" spans="1:17" ht="64.5" customHeight="1" thickBot="1">
      <c r="B3" s="37"/>
      <c r="C3" s="37"/>
      <c r="D3" s="27" t="s">
        <v>14</v>
      </c>
      <c r="E3" s="27" t="s">
        <v>15</v>
      </c>
      <c r="F3" s="38"/>
      <c r="G3" s="27" t="s">
        <v>16</v>
      </c>
      <c r="H3" s="27" t="s">
        <v>17</v>
      </c>
    </row>
    <row r="4" spans="1:17" ht="48" customHeight="1" thickBot="1">
      <c r="A4" s="40" t="s">
        <v>18</v>
      </c>
      <c r="B4" s="45" t="s">
        <v>19</v>
      </c>
      <c r="C4" s="45"/>
      <c r="D4" s="4">
        <v>0.71430000000000005</v>
      </c>
      <c r="E4" s="5">
        <v>0.57140000000000002</v>
      </c>
      <c r="F4" s="6">
        <f>1/5</f>
        <v>0.2</v>
      </c>
      <c r="G4" s="7">
        <f>D4^$F$4</f>
        <v>0.93492361579805772</v>
      </c>
      <c r="H4" s="7">
        <f>E4^$F$4</f>
        <v>0.89410401934954664</v>
      </c>
      <c r="K4" s="46" t="s">
        <v>61</v>
      </c>
      <c r="L4" s="19" t="s">
        <v>49</v>
      </c>
      <c r="M4" s="20" t="s">
        <v>50</v>
      </c>
      <c r="N4" s="20" t="s">
        <v>51</v>
      </c>
      <c r="O4" s="20" t="s">
        <v>52</v>
      </c>
      <c r="P4" s="20" t="s">
        <v>53</v>
      </c>
      <c r="Q4" s="20" t="s">
        <v>54</v>
      </c>
    </row>
    <row r="5" spans="1:17" ht="31.15" thickBot="1">
      <c r="A5" s="40"/>
      <c r="B5" s="44" t="s">
        <v>26</v>
      </c>
      <c r="C5" s="44"/>
      <c r="D5" s="4">
        <v>0.24</v>
      </c>
      <c r="E5" s="5">
        <v>0.28000000000000003</v>
      </c>
      <c r="F5" s="6">
        <f t="shared" ref="F5:F8" si="0">1/5</f>
        <v>0.2</v>
      </c>
      <c r="G5" s="7">
        <f t="shared" ref="G5:H7" si="1">D5^$F$4</f>
        <v>0.75169601575301259</v>
      </c>
      <c r="H5" s="7">
        <f t="shared" si="1"/>
        <v>0.77523184838418902</v>
      </c>
      <c r="K5" s="46"/>
      <c r="L5" s="21" t="s">
        <v>56</v>
      </c>
      <c r="M5" s="22">
        <v>0.5</v>
      </c>
      <c r="N5" s="22">
        <f>'Gov-Inst Pillar'!Q10</f>
        <v>0.46101739051032797</v>
      </c>
      <c r="O5" s="22">
        <f>'Gov-Inst Pillar'!R10</f>
        <v>0.36540901215424099</v>
      </c>
      <c r="P5" s="23">
        <f>N5^M5</f>
        <v>0.6789826142916533</v>
      </c>
      <c r="Q5" s="23">
        <f>O5^M5</f>
        <v>0.6044907047707524</v>
      </c>
    </row>
    <row r="6" spans="1:17" ht="16.149999999999999" thickBot="1">
      <c r="A6" s="40"/>
      <c r="B6" s="44" t="s">
        <v>27</v>
      </c>
      <c r="C6" s="44"/>
      <c r="D6" s="4">
        <v>0.71430000000000005</v>
      </c>
      <c r="E6" s="5">
        <v>0.42799999999999999</v>
      </c>
      <c r="F6" s="6">
        <f t="shared" si="0"/>
        <v>0.2</v>
      </c>
      <c r="G6" s="7">
        <f t="shared" si="1"/>
        <v>0.93492361579805772</v>
      </c>
      <c r="H6" s="7">
        <f t="shared" si="1"/>
        <v>0.84389566079393907</v>
      </c>
      <c r="K6" s="46"/>
      <c r="L6" s="21" t="s">
        <v>57</v>
      </c>
      <c r="M6" s="22">
        <v>0.5</v>
      </c>
      <c r="N6" s="22">
        <f>'Gov-Inst Pillar'!Q14</f>
        <v>0.28499999999999998</v>
      </c>
      <c r="O6" s="22">
        <f>'Gov-Inst Pillar'!R14</f>
        <v>0.32637070004436108</v>
      </c>
      <c r="P6" s="23">
        <f>N6^M6</f>
        <v>0.53385391260156556</v>
      </c>
      <c r="Q6" s="23">
        <f>O6^M6</f>
        <v>0.57128863111772243</v>
      </c>
    </row>
    <row r="7" spans="1:17" ht="36.75" customHeight="1" thickBot="1">
      <c r="A7" s="40"/>
      <c r="B7" s="44" t="s">
        <v>28</v>
      </c>
      <c r="C7" s="44"/>
      <c r="D7" s="4">
        <v>0.42799999999999999</v>
      </c>
      <c r="E7" s="5">
        <v>0.28499999999999998</v>
      </c>
      <c r="F7" s="6">
        <f t="shared" si="0"/>
        <v>0.2</v>
      </c>
      <c r="G7" s="7">
        <f t="shared" si="1"/>
        <v>0.84389566079393907</v>
      </c>
      <c r="H7" s="7">
        <f t="shared" si="1"/>
        <v>0.777980966510323</v>
      </c>
      <c r="K7" s="46"/>
      <c r="L7" s="24" t="s">
        <v>55</v>
      </c>
      <c r="M7" s="25">
        <v>1</v>
      </c>
      <c r="N7" s="25"/>
      <c r="O7" s="25"/>
      <c r="P7" s="25">
        <f>PRODUCT(P5:P6)</f>
        <v>0.36247752522803878</v>
      </c>
      <c r="Q7" s="25">
        <f>PRODUCT(Q5:Q6)</f>
        <v>0.3453386672518704</v>
      </c>
    </row>
    <row r="8" spans="1:17" ht="26.65" customHeight="1" thickBot="1">
      <c r="A8" s="40"/>
      <c r="B8" s="44" t="s">
        <v>31</v>
      </c>
      <c r="C8" s="44"/>
      <c r="D8" s="12">
        <v>0.42799999999999999</v>
      </c>
      <c r="E8" s="13">
        <v>0.28499999999999998</v>
      </c>
      <c r="F8" s="6">
        <f t="shared" si="0"/>
        <v>0.2</v>
      </c>
      <c r="G8" s="7">
        <f>D8^$F$4</f>
        <v>0.84389566079393907</v>
      </c>
      <c r="H8" s="7">
        <f>E8^$F$4</f>
        <v>0.777980966510323</v>
      </c>
    </row>
    <row r="9" spans="1:17" ht="45" customHeight="1" thickBot="1">
      <c r="A9" s="33" t="s">
        <v>47</v>
      </c>
      <c r="B9" s="34"/>
      <c r="C9" s="34"/>
      <c r="D9" s="15"/>
      <c r="E9" s="16"/>
      <c r="F9" s="17">
        <f>SUM(F4:F8)</f>
        <v>1</v>
      </c>
      <c r="G9" s="28">
        <f>PRODUCT(G4:G8)</f>
        <v>0.46792043920429144</v>
      </c>
      <c r="H9" s="28">
        <f>PRODUCT(H4:H8)</f>
        <v>0.35403512444830015</v>
      </c>
      <c r="K9" s="46" t="s">
        <v>58</v>
      </c>
      <c r="L9" s="19" t="s">
        <v>49</v>
      </c>
      <c r="M9" s="20" t="s">
        <v>50</v>
      </c>
      <c r="N9" s="20" t="s">
        <v>51</v>
      </c>
      <c r="O9" s="20" t="s">
        <v>52</v>
      </c>
      <c r="P9" s="20" t="s">
        <v>53</v>
      </c>
      <c r="Q9" s="20" t="s">
        <v>54</v>
      </c>
    </row>
    <row r="10" spans="1:17" ht="62.25" customHeight="1" thickBot="1">
      <c r="A10" s="26" t="s">
        <v>32</v>
      </c>
      <c r="B10" s="33" t="s">
        <v>33</v>
      </c>
      <c r="C10" s="35"/>
      <c r="D10" s="14">
        <v>0.28499999999999998</v>
      </c>
      <c r="E10" s="14">
        <v>0.42799999999999999</v>
      </c>
      <c r="F10" s="6">
        <v>1</v>
      </c>
      <c r="G10" s="7">
        <f>D10^$F$10</f>
        <v>0.28499999999999998</v>
      </c>
      <c r="H10" s="7">
        <f>E10^$F$10</f>
        <v>0.42799999999999999</v>
      </c>
      <c r="K10" s="46"/>
      <c r="L10" s="21" t="s">
        <v>56</v>
      </c>
      <c r="M10" s="22">
        <v>0.5</v>
      </c>
      <c r="N10" s="22">
        <f>'sc (1)'!G9</f>
        <v>0.46792043920429144</v>
      </c>
      <c r="O10" s="22">
        <f>'sc (1)'!H9</f>
        <v>0.35403512444830015</v>
      </c>
      <c r="P10" s="23">
        <f>N10^M10</f>
        <v>0.68404710305964411</v>
      </c>
      <c r="Q10" s="23">
        <f>O10^M10</f>
        <v>0.59500850787892112</v>
      </c>
    </row>
    <row r="11" spans="1:17" ht="45" customHeight="1" thickBot="1">
      <c r="A11" s="33" t="s">
        <v>48</v>
      </c>
      <c r="B11" s="34"/>
      <c r="C11" s="34"/>
      <c r="D11" s="12"/>
      <c r="E11" s="13"/>
      <c r="F11" s="18">
        <v>1</v>
      </c>
      <c r="G11" s="28">
        <f>PRODUCT(G10:G10)</f>
        <v>0.28499999999999998</v>
      </c>
      <c r="H11" s="28">
        <f>PRODUCT(H10:H10)</f>
        <v>0.42799999999999999</v>
      </c>
      <c r="K11" s="46"/>
      <c r="L11" s="21" t="s">
        <v>57</v>
      </c>
      <c r="M11" s="22">
        <v>0.5</v>
      </c>
      <c r="N11" s="22">
        <f>'sc (1)'!G11</f>
        <v>0.28499999999999998</v>
      </c>
      <c r="O11" s="22">
        <f>'sc (1)'!H11</f>
        <v>0.42799999999999999</v>
      </c>
      <c r="P11" s="23">
        <f>N11^M11</f>
        <v>0.53385391260156556</v>
      </c>
      <c r="Q11" s="23">
        <f>O11^M11</f>
        <v>0.65421708935184508</v>
      </c>
    </row>
    <row r="12" spans="1:17" ht="45.4" thickBot="1">
      <c r="K12" s="46"/>
      <c r="L12" s="24" t="s">
        <v>55</v>
      </c>
      <c r="M12" s="25">
        <v>1</v>
      </c>
      <c r="N12" s="25"/>
      <c r="O12" s="25"/>
      <c r="P12" s="25">
        <f>PRODUCT(P10:P11)</f>
        <v>0.36518122237215733</v>
      </c>
      <c r="Q12" s="25">
        <f>PRODUCT(Q10:Q11)</f>
        <v>0.38926473416413215</v>
      </c>
    </row>
  </sheetData>
  <mergeCells count="16">
    <mergeCell ref="K4:K7"/>
    <mergeCell ref="K9:K12"/>
    <mergeCell ref="A4:A8"/>
    <mergeCell ref="B4:C4"/>
    <mergeCell ref="B5:C5"/>
    <mergeCell ref="B6:C6"/>
    <mergeCell ref="A11:C11"/>
    <mergeCell ref="B7:C7"/>
    <mergeCell ref="B8:C8"/>
    <mergeCell ref="A9:C9"/>
    <mergeCell ref="B10:C10"/>
    <mergeCell ref="B1:H1"/>
    <mergeCell ref="B2:C3"/>
    <mergeCell ref="D2:E2"/>
    <mergeCell ref="F2:F3"/>
    <mergeCell ref="G2:H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FFB99-2A58-4F03-882A-E795602E8417}">
  <dimension ref="A1:Q14"/>
  <sheetViews>
    <sheetView topLeftCell="A2" zoomScale="55" zoomScaleNormal="55" workbookViewId="0">
      <selection activeCell="F13" sqref="F13"/>
    </sheetView>
  </sheetViews>
  <sheetFormatPr defaultRowHeight="14.25"/>
  <cols>
    <col min="2" max="2" width="68.86328125" bestFit="1" customWidth="1"/>
    <col min="3" max="3" width="14.73046875" customWidth="1"/>
    <col min="5" max="5" width="16.265625" customWidth="1"/>
    <col min="6" max="7" width="18.3984375" bestFit="1" customWidth="1"/>
    <col min="8" max="8" width="18.3984375" customWidth="1"/>
    <col min="12" max="17" width="13.59765625" customWidth="1"/>
  </cols>
  <sheetData>
    <row r="1" spans="1:17" ht="68.25" customHeight="1">
      <c r="B1" s="36" t="s">
        <v>45</v>
      </c>
      <c r="C1" s="36"/>
      <c r="D1" s="36"/>
      <c r="E1" s="36"/>
      <c r="F1" s="36"/>
      <c r="G1" s="36"/>
      <c r="H1" s="36"/>
    </row>
    <row r="2" spans="1:17" ht="77.25" customHeight="1">
      <c r="B2" s="37" t="s">
        <v>0</v>
      </c>
      <c r="C2" s="37"/>
      <c r="D2" s="39" t="s">
        <v>10</v>
      </c>
      <c r="E2" s="39"/>
      <c r="F2" s="38" t="s">
        <v>11</v>
      </c>
      <c r="G2" s="39" t="s">
        <v>46</v>
      </c>
      <c r="H2" s="39"/>
    </row>
    <row r="3" spans="1:17" ht="64.5" customHeight="1" thickBot="1">
      <c r="B3" s="37"/>
      <c r="C3" s="37"/>
      <c r="D3" s="27" t="s">
        <v>14</v>
      </c>
      <c r="E3" s="27" t="s">
        <v>15</v>
      </c>
      <c r="F3" s="38"/>
      <c r="G3" s="27" t="s">
        <v>16</v>
      </c>
      <c r="H3" s="27" t="s">
        <v>17</v>
      </c>
    </row>
    <row r="4" spans="1:17" ht="90" customHeight="1" thickBot="1">
      <c r="A4" s="40" t="s">
        <v>18</v>
      </c>
      <c r="B4" s="45" t="s">
        <v>19</v>
      </c>
      <c r="C4" s="45"/>
      <c r="D4" s="4">
        <v>0.71430000000000005</v>
      </c>
      <c r="E4" s="5">
        <v>0.57140000000000002</v>
      </c>
      <c r="F4" s="6">
        <f>+'Gov-Inst Pillar'!P4/2</f>
        <v>8.3333333333333329E-2</v>
      </c>
      <c r="G4" s="7">
        <f>D4^$F$4</f>
        <v>0.97235172167309736</v>
      </c>
      <c r="H4" s="7">
        <f>E4^$F$4</f>
        <v>0.95443206115653478</v>
      </c>
      <c r="K4" s="46" t="s">
        <v>61</v>
      </c>
      <c r="L4" s="19" t="s">
        <v>49</v>
      </c>
      <c r="M4" s="20" t="s">
        <v>50</v>
      </c>
      <c r="N4" s="20" t="s">
        <v>51</v>
      </c>
      <c r="O4" s="20" t="s">
        <v>52</v>
      </c>
      <c r="P4" s="20" t="s">
        <v>53</v>
      </c>
      <c r="Q4" s="20" t="s">
        <v>54</v>
      </c>
    </row>
    <row r="5" spans="1:17" ht="16.149999999999999" thickBot="1">
      <c r="A5" s="40"/>
      <c r="B5" s="44" t="s">
        <v>26</v>
      </c>
      <c r="C5" s="44"/>
      <c r="D5" s="4">
        <v>0.24</v>
      </c>
      <c r="E5" s="5">
        <v>0.28000000000000003</v>
      </c>
      <c r="F5" s="6">
        <f>+'Gov-Inst Pillar'!P5/2</f>
        <v>8.3333333333333329E-2</v>
      </c>
      <c r="G5" s="7">
        <f t="shared" ref="G5:H7" si="0">D5^$F$4</f>
        <v>0.8878731786986872</v>
      </c>
      <c r="H5" s="7">
        <f t="shared" si="0"/>
        <v>0.89935227160245845</v>
      </c>
      <c r="K5" s="46"/>
      <c r="L5" s="21" t="s">
        <v>56</v>
      </c>
      <c r="M5" s="22">
        <v>0.5</v>
      </c>
      <c r="N5" s="22">
        <f>'Gov-Inst Pillar'!Q10</f>
        <v>0.46101739051032797</v>
      </c>
      <c r="O5" s="22">
        <f>'Gov-Inst Pillar'!R10</f>
        <v>0.36540901215424099</v>
      </c>
      <c r="P5" s="23">
        <f>N5^M5</f>
        <v>0.6789826142916533</v>
      </c>
      <c r="Q5" s="23">
        <f>O5^M5</f>
        <v>0.6044907047707524</v>
      </c>
    </row>
    <row r="6" spans="1:17" ht="16.149999999999999" thickBot="1">
      <c r="A6" s="40"/>
      <c r="B6" s="44" t="s">
        <v>27</v>
      </c>
      <c r="C6" s="44"/>
      <c r="D6" s="4">
        <v>0.71430000000000005</v>
      </c>
      <c r="E6" s="5">
        <v>0.42799999999999999</v>
      </c>
      <c r="F6" s="6">
        <f>+'Gov-Inst Pillar'!P6/2</f>
        <v>8.3333333333333329E-2</v>
      </c>
      <c r="G6" s="7">
        <f t="shared" si="0"/>
        <v>0.97235172167309736</v>
      </c>
      <c r="H6" s="7">
        <f t="shared" si="0"/>
        <v>0.93172335264729744</v>
      </c>
      <c r="K6" s="46"/>
      <c r="L6" s="21" t="s">
        <v>57</v>
      </c>
      <c r="M6" s="22">
        <v>0.5</v>
      </c>
      <c r="N6" s="22">
        <f>'Gov-Inst Pillar'!Q14</f>
        <v>0.28499999999999998</v>
      </c>
      <c r="O6" s="22">
        <f>'Gov-Inst Pillar'!R14</f>
        <v>0.32637070004436108</v>
      </c>
      <c r="P6" s="23">
        <f>N6^M6</f>
        <v>0.53385391260156556</v>
      </c>
      <c r="Q6" s="23">
        <f>O6^M6</f>
        <v>0.57128863111772243</v>
      </c>
    </row>
    <row r="7" spans="1:17" ht="45" customHeight="1" thickBot="1">
      <c r="A7" s="40"/>
      <c r="B7" s="44" t="s">
        <v>28</v>
      </c>
      <c r="C7" s="44"/>
      <c r="D7" s="4">
        <v>0.42799999999999999</v>
      </c>
      <c r="E7" s="5">
        <v>0.28499999999999998</v>
      </c>
      <c r="F7" s="6">
        <f>+'Gov-Inst Pillar'!P7/2</f>
        <v>8.3333333333333329E-2</v>
      </c>
      <c r="G7" s="7">
        <f t="shared" si="0"/>
        <v>0.93172335264729744</v>
      </c>
      <c r="H7" s="7">
        <f t="shared" si="0"/>
        <v>0.90067976326940147</v>
      </c>
      <c r="K7" s="46"/>
      <c r="L7" s="24" t="s">
        <v>55</v>
      </c>
      <c r="M7" s="25">
        <v>1</v>
      </c>
      <c r="N7" s="25"/>
      <c r="O7" s="25"/>
      <c r="P7" s="25">
        <f>PRODUCT(P5:P6)</f>
        <v>0.36247752522803878</v>
      </c>
      <c r="Q7" s="25">
        <f>PRODUCT(Q5:Q6)</f>
        <v>0.3453386672518704</v>
      </c>
    </row>
    <row r="8" spans="1:17" ht="45" customHeight="1" thickBot="1">
      <c r="A8" s="40"/>
      <c r="B8" s="44" t="s">
        <v>30</v>
      </c>
      <c r="C8" s="44"/>
      <c r="D8" s="29">
        <v>0.42799999999999999</v>
      </c>
      <c r="E8" s="30">
        <v>0.42799999999999999</v>
      </c>
      <c r="F8" s="31">
        <f>+(1-SUM(F4:F7,F9))</f>
        <v>0.58333333333333337</v>
      </c>
      <c r="G8" s="32">
        <f>D8^$F$8</f>
        <v>0.60954933985005755</v>
      </c>
      <c r="H8" s="32">
        <f>E8^$F$8</f>
        <v>0.60954933985005755</v>
      </c>
    </row>
    <row r="9" spans="1:17" ht="45" customHeight="1" thickBot="1">
      <c r="A9" s="40"/>
      <c r="B9" s="44" t="s">
        <v>31</v>
      </c>
      <c r="C9" s="44"/>
      <c r="D9" s="12">
        <v>0.42799999999999999</v>
      </c>
      <c r="E9" s="13">
        <v>0.28499999999999998</v>
      </c>
      <c r="F9" s="6">
        <f>+'Gov-Inst Pillar'!P9/2</f>
        <v>8.3333333333333329E-2</v>
      </c>
      <c r="G9" s="7">
        <f>D9^$F$4</f>
        <v>0.93172335264729744</v>
      </c>
      <c r="H9" s="7">
        <f>E9^$F$4</f>
        <v>0.90067976326940147</v>
      </c>
      <c r="K9" s="46" t="s">
        <v>60</v>
      </c>
      <c r="L9" s="19" t="s">
        <v>49</v>
      </c>
      <c r="M9" s="20" t="s">
        <v>50</v>
      </c>
      <c r="N9" s="20" t="s">
        <v>51</v>
      </c>
      <c r="O9" s="20" t="s">
        <v>52</v>
      </c>
      <c r="P9" s="20" t="s">
        <v>53</v>
      </c>
      <c r="Q9" s="20" t="s">
        <v>54</v>
      </c>
    </row>
    <row r="10" spans="1:17" ht="45" customHeight="1" thickBot="1">
      <c r="A10" s="33" t="s">
        <v>47</v>
      </c>
      <c r="B10" s="34"/>
      <c r="C10" s="34"/>
      <c r="D10" s="15"/>
      <c r="E10" s="16"/>
      <c r="F10" s="17">
        <f>SUM(F4:F9)</f>
        <v>1</v>
      </c>
      <c r="G10" s="28">
        <f>PRODUCT(G4:G9)</f>
        <v>0.44420202964239175</v>
      </c>
      <c r="H10" s="28">
        <f>PRODUCT(H4:H9)</f>
        <v>0.39546814941536707</v>
      </c>
      <c r="K10" s="46"/>
      <c r="L10" s="21" t="s">
        <v>56</v>
      </c>
      <c r="M10" s="22">
        <v>0.5</v>
      </c>
      <c r="N10" s="22">
        <f>'sc (2)'!G10</f>
        <v>0.44420202964239175</v>
      </c>
      <c r="O10" s="22">
        <f>'sc (2)'!H10</f>
        <v>0.39546814941536707</v>
      </c>
      <c r="P10" s="23">
        <f>N10^M10</f>
        <v>0.66648483076690634</v>
      </c>
      <c r="Q10" s="23">
        <f>O10^M10</f>
        <v>0.62886258388885485</v>
      </c>
    </row>
    <row r="11" spans="1:17" ht="16.149999999999999" thickBot="1">
      <c r="A11" s="40" t="s">
        <v>32</v>
      </c>
      <c r="B11" s="33" t="s">
        <v>33</v>
      </c>
      <c r="C11" s="35"/>
      <c r="D11" s="14">
        <v>0.28499999999999998</v>
      </c>
      <c r="E11" s="14">
        <v>0.42799999999999999</v>
      </c>
      <c r="F11" s="6">
        <f>+'Gov-Inst Pillar'!P11/2</f>
        <v>0.16666666666666666</v>
      </c>
      <c r="G11" s="7">
        <f>D11^$F$11</f>
        <v>0.81122403596302506</v>
      </c>
      <c r="H11" s="7">
        <f>E11^$F$11</f>
        <v>0.86810840586832017</v>
      </c>
      <c r="K11" s="46"/>
      <c r="L11" s="21" t="s">
        <v>57</v>
      </c>
      <c r="M11" s="22">
        <v>0.5</v>
      </c>
      <c r="N11" s="22">
        <f>'sc (2)'!G14</f>
        <v>0.28499999999999992</v>
      </c>
      <c r="O11" s="22">
        <f>'sc (2)'!H14</f>
        <v>0.30498467094698856</v>
      </c>
      <c r="P11" s="23">
        <f>N11^M11</f>
        <v>0.53385391260156545</v>
      </c>
      <c r="Q11" s="23">
        <f>O11^M11</f>
        <v>0.55225417241247576</v>
      </c>
    </row>
    <row r="12" spans="1:17" ht="30.4" thickBot="1">
      <c r="A12" s="40"/>
      <c r="B12" s="33" t="s">
        <v>37</v>
      </c>
      <c r="C12" s="35"/>
      <c r="D12" s="31">
        <v>0.28499999999999998</v>
      </c>
      <c r="E12" s="31">
        <v>0.28499999999999998</v>
      </c>
      <c r="F12" s="31">
        <f>+(1-F$11)/2</f>
        <v>0.41666666666666669</v>
      </c>
      <c r="G12" s="32">
        <f>D12^$F$12</f>
        <v>0.59272333449983927</v>
      </c>
      <c r="H12" s="32">
        <f>E12^$F$12</f>
        <v>0.59272333449983927</v>
      </c>
      <c r="K12" s="46"/>
      <c r="L12" s="24" t="s">
        <v>55</v>
      </c>
      <c r="M12" s="25">
        <v>1</v>
      </c>
      <c r="N12" s="25"/>
      <c r="O12" s="25"/>
      <c r="P12" s="25">
        <f>PRODUCT(P10:P11)</f>
        <v>0.35580553459450515</v>
      </c>
      <c r="Q12" s="25">
        <f>PRODUCT(Q10:Q11)</f>
        <v>0.34729198582671067</v>
      </c>
    </row>
    <row r="13" spans="1:17" ht="15.75">
      <c r="A13" s="40"/>
      <c r="B13" s="33" t="s">
        <v>41</v>
      </c>
      <c r="C13" s="35"/>
      <c r="D13" s="31">
        <v>0.28499999999999998</v>
      </c>
      <c r="E13" s="31">
        <v>0.28499999999999998</v>
      </c>
      <c r="F13" s="31">
        <f>+(1-F$11)/2</f>
        <v>0.41666666666666669</v>
      </c>
      <c r="G13" s="32">
        <f>D13^$F$13</f>
        <v>0.59272333449983927</v>
      </c>
      <c r="H13" s="32">
        <f>E13^$F$13</f>
        <v>0.59272333449983927</v>
      </c>
    </row>
    <row r="14" spans="1:17" ht="45" customHeight="1">
      <c r="A14" s="33" t="s">
        <v>48</v>
      </c>
      <c r="B14" s="34"/>
      <c r="C14" s="34"/>
      <c r="D14" s="12"/>
      <c r="E14" s="13"/>
      <c r="F14" s="18">
        <f>SUM(F11:F13)</f>
        <v>1</v>
      </c>
      <c r="G14" s="28">
        <f>PRODUCT(G11:G13)</f>
        <v>0.28499999999999992</v>
      </c>
      <c r="H14" s="28">
        <f>PRODUCT(H11:H13)</f>
        <v>0.30498467094698856</v>
      </c>
    </row>
  </sheetData>
  <mergeCells count="20">
    <mergeCell ref="K9:K12"/>
    <mergeCell ref="K4:K7"/>
    <mergeCell ref="A14:C14"/>
    <mergeCell ref="B8:C8"/>
    <mergeCell ref="B9:C9"/>
    <mergeCell ref="A10:C10"/>
    <mergeCell ref="A11:A13"/>
    <mergeCell ref="B11:C11"/>
    <mergeCell ref="B12:C12"/>
    <mergeCell ref="B13:C13"/>
    <mergeCell ref="A4:A9"/>
    <mergeCell ref="B4:C4"/>
    <mergeCell ref="B5:C5"/>
    <mergeCell ref="B6:C6"/>
    <mergeCell ref="B7:C7"/>
    <mergeCell ref="B1:H1"/>
    <mergeCell ref="B2:C3"/>
    <mergeCell ref="D2:E2"/>
    <mergeCell ref="F2:F3"/>
    <mergeCell ref="G2:H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B1D6C-1B67-4CF1-87AF-45EA8821C8D3}">
  <dimension ref="A2:H13"/>
  <sheetViews>
    <sheetView zoomScale="70" zoomScaleNormal="70" workbookViewId="0">
      <selection activeCell="C11" sqref="C11"/>
    </sheetView>
  </sheetViews>
  <sheetFormatPr defaultRowHeight="14.25"/>
  <cols>
    <col min="3" max="3" width="11.9296875" bestFit="1" customWidth="1"/>
    <col min="4" max="4" width="15.3984375" customWidth="1"/>
    <col min="5" max="5" width="20.73046875" customWidth="1"/>
    <col min="6" max="6" width="28.3984375" customWidth="1"/>
    <col min="7" max="7" width="29.265625" customWidth="1"/>
    <col min="8" max="8" width="20.1328125" customWidth="1"/>
  </cols>
  <sheetData>
    <row r="2" spans="1:8" ht="14.65" thickBot="1"/>
    <row r="3" spans="1:8" ht="60.4" thickBot="1">
      <c r="A3" s="46" t="s">
        <v>61</v>
      </c>
      <c r="B3" s="47" t="s">
        <v>49</v>
      </c>
      <c r="C3" s="50" t="s">
        <v>50</v>
      </c>
      <c r="D3" s="51"/>
      <c r="E3" s="20" t="s">
        <v>51</v>
      </c>
      <c r="F3" s="20" t="s">
        <v>52</v>
      </c>
      <c r="G3" s="20" t="s">
        <v>53</v>
      </c>
      <c r="H3" s="20" t="s">
        <v>54</v>
      </c>
    </row>
    <row r="4" spans="1:8" ht="31.15" thickBot="1">
      <c r="A4" s="46"/>
      <c r="B4" s="48" t="s">
        <v>56</v>
      </c>
      <c r="C4" s="52">
        <v>0.5</v>
      </c>
      <c r="D4" s="53"/>
      <c r="E4" s="22">
        <f>'Gov-Inst Pillar'!Q10</f>
        <v>0.46101739051032797</v>
      </c>
      <c r="F4" s="22">
        <f>'Gov-Inst Pillar'!R10</f>
        <v>0.36540901215424099</v>
      </c>
      <c r="G4" s="23">
        <f>E4^$C$4</f>
        <v>0.6789826142916533</v>
      </c>
      <c r="H4" s="23">
        <f>F4^$C$4</f>
        <v>0.6044907047707524</v>
      </c>
    </row>
    <row r="5" spans="1:8" ht="16.149999999999999" thickBot="1">
      <c r="A5" s="46"/>
      <c r="B5" s="48" t="s">
        <v>57</v>
      </c>
      <c r="C5" s="52">
        <v>0.5</v>
      </c>
      <c r="D5" s="53"/>
      <c r="E5" s="22">
        <f>'Gov-Inst Pillar'!Q14</f>
        <v>0.28499999999999998</v>
      </c>
      <c r="F5" s="22">
        <f>'Gov-Inst Pillar'!R14</f>
        <v>0.32637070004436108</v>
      </c>
      <c r="G5" s="23">
        <f>E5^$C$4</f>
        <v>0.53385391260156556</v>
      </c>
      <c r="H5" s="23">
        <f>F5^$C$4</f>
        <v>0.57128863111772243</v>
      </c>
    </row>
    <row r="6" spans="1:8" ht="45.4" thickBot="1">
      <c r="A6" s="46"/>
      <c r="B6" s="49" t="s">
        <v>55</v>
      </c>
      <c r="C6" s="54">
        <v>1</v>
      </c>
      <c r="D6" s="55"/>
      <c r="E6" s="25"/>
      <c r="F6" s="25"/>
      <c r="G6" s="25">
        <f>PRODUCT(G4:G5)</f>
        <v>0.36247752522803878</v>
      </c>
      <c r="H6" s="25">
        <f>PRODUCT(H4:H5)</f>
        <v>0.3453386672518704</v>
      </c>
    </row>
    <row r="9" spans="1:8" ht="14.65" thickBot="1"/>
    <row r="10" spans="1:8" ht="30.4" thickBot="1">
      <c r="A10" s="46" t="s">
        <v>59</v>
      </c>
      <c r="B10" s="19" t="s">
        <v>49</v>
      </c>
      <c r="C10" s="56" t="s">
        <v>62</v>
      </c>
      <c r="D10" s="20" t="s">
        <v>50</v>
      </c>
      <c r="E10" s="20" t="s">
        <v>51</v>
      </c>
      <c r="F10" s="20" t="s">
        <v>52</v>
      </c>
      <c r="G10" s="20" t="s">
        <v>53</v>
      </c>
      <c r="H10" s="20" t="s">
        <v>54</v>
      </c>
    </row>
    <row r="11" spans="1:8" ht="31.15" thickBot="1">
      <c r="A11" s="46"/>
      <c r="B11" s="21" t="s">
        <v>56</v>
      </c>
      <c r="C11" s="57">
        <f>1/COUNTA('Gov-Inst Pillar'!P4:P9)</f>
        <v>0.16666666666666666</v>
      </c>
      <c r="D11" s="22">
        <f>+C11/C13</f>
        <v>0.33333333333333331</v>
      </c>
      <c r="E11" s="22">
        <f>'Gov-Inst Pillar'!Q10</f>
        <v>0.46101739051032797</v>
      </c>
      <c r="F11" s="22">
        <f>'Gov-Inst Pillar'!R10</f>
        <v>0.36540901215424099</v>
      </c>
      <c r="G11" s="23">
        <f>E11^$D$11</f>
        <v>0.77251295168480938</v>
      </c>
      <c r="H11" s="23">
        <f>F11^$D$11</f>
        <v>0.71492379395758188</v>
      </c>
    </row>
    <row r="12" spans="1:8" ht="16.149999999999999" thickBot="1">
      <c r="A12" s="46"/>
      <c r="B12" s="21" t="s">
        <v>57</v>
      </c>
      <c r="C12" s="57">
        <f>1/COUNTA('Gov-Inst Pillar'!P11:P13)</f>
        <v>0.33333333333333331</v>
      </c>
      <c r="D12" s="22">
        <f>+C12/C13</f>
        <v>0.66666666666666663</v>
      </c>
      <c r="E12" s="22">
        <f>'Gov-Inst Pillar'!Q14</f>
        <v>0.28499999999999998</v>
      </c>
      <c r="F12" s="22">
        <f>'Gov-Inst Pillar'!R14</f>
        <v>0.32637070004436108</v>
      </c>
      <c r="G12" s="23">
        <f>E12^$D$12</f>
        <v>0.43307512559529404</v>
      </c>
      <c r="H12" s="23">
        <f>F12^$D$12</f>
        <v>0.47403176190436347</v>
      </c>
    </row>
    <row r="13" spans="1:8" ht="45.4" thickBot="1">
      <c r="A13" s="46"/>
      <c r="B13" s="24" t="s">
        <v>55</v>
      </c>
      <c r="C13" s="57">
        <f>+SUM(C11:C12)</f>
        <v>0.5</v>
      </c>
      <c r="D13" s="25">
        <v>1</v>
      </c>
      <c r="E13" s="25"/>
      <c r="F13" s="25"/>
      <c r="G13" s="25">
        <f>PRODUCT(G11:G12)</f>
        <v>0.33455614357489016</v>
      </c>
      <c r="H13" s="25">
        <f>PRODUCT(H11:H12)</f>
        <v>0.33889658567706465</v>
      </c>
    </row>
  </sheetData>
  <mergeCells count="6">
    <mergeCell ref="A3:A6"/>
    <mergeCell ref="A10:A13"/>
    <mergeCell ref="C3:D3"/>
    <mergeCell ref="C4:D4"/>
    <mergeCell ref="C5:D5"/>
    <mergeCell ref="C6:D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Gov-Inst Pillar</vt:lpstr>
      <vt:lpstr>sc (1)</vt:lpstr>
      <vt:lpstr>sc (2)</vt:lpstr>
      <vt:lpstr>sc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Rama Daniele</cp:lastModifiedBy>
  <dcterms:created xsi:type="dcterms:W3CDTF">2015-06-05T18:17:20Z</dcterms:created>
  <dcterms:modified xsi:type="dcterms:W3CDTF">2021-02-18T11:58:51Z</dcterms:modified>
</cp:coreProperties>
</file>