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aniele.rama\Documents\&amp;dan\MEGAsync\&amp;dan\Agrisystem\Myriam\Final\def\"/>
    </mc:Choice>
  </mc:AlternateContent>
  <xr:revisionPtr revIDLastSave="0" documentId="13_ncr:1_{AD365012-7672-4024-BFB1-C57BEA17F155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Socio-Econ Pillar" sheetId="7" r:id="rId1"/>
    <sheet name="sc (1)" sheetId="5" r:id="rId2"/>
    <sheet name="sc (2)" sheetId="10" r:id="rId3"/>
    <sheet name="sc (3)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1" l="1"/>
  <c r="D13" i="11"/>
  <c r="C15" i="11"/>
  <c r="C14" i="11"/>
  <c r="C13" i="11"/>
  <c r="E18" i="10"/>
  <c r="E12" i="10"/>
  <c r="E20" i="10"/>
  <c r="E19" i="10"/>
  <c r="E17" i="10"/>
  <c r="E16" i="10"/>
  <c r="E15" i="10"/>
  <c r="E14" i="10"/>
  <c r="E13" i="10"/>
  <c r="E11" i="10"/>
  <c r="M15" i="10"/>
  <c r="O15" i="10" s="1"/>
  <c r="N15" i="10"/>
  <c r="P15" i="10" s="1"/>
  <c r="P10" i="10"/>
  <c r="N10" i="10"/>
  <c r="M10" i="10"/>
  <c r="O10" i="10" s="1"/>
  <c r="N9" i="10"/>
  <c r="P9" i="10" s="1"/>
  <c r="P11" i="10" s="1"/>
  <c r="M9" i="10"/>
  <c r="O9" i="10" s="1"/>
  <c r="M9" i="5"/>
  <c r="N9" i="5"/>
  <c r="P9" i="5" s="1"/>
  <c r="P11" i="5" s="1"/>
  <c r="O9" i="5"/>
  <c r="M10" i="5"/>
  <c r="O10" i="5" s="1"/>
  <c r="N10" i="5"/>
  <c r="P10" i="5"/>
  <c r="E51" i="10"/>
  <c r="E49" i="10"/>
  <c r="E48" i="10"/>
  <c r="E47" i="10"/>
  <c r="E46" i="10"/>
  <c r="E43" i="10"/>
  <c r="E42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41" i="10"/>
  <c r="E57" i="10"/>
  <c r="E56" i="10"/>
  <c r="E55" i="10"/>
  <c r="E54" i="10"/>
  <c r="E53" i="10"/>
  <c r="E52" i="10"/>
  <c r="E50" i="10"/>
  <c r="E45" i="10"/>
  <c r="E44" i="10"/>
  <c r="O11" i="10" l="1"/>
  <c r="O11" i="5"/>
  <c r="F13" i="10" l="1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25" i="5"/>
  <c r="E12" i="5"/>
  <c r="E13" i="5"/>
  <c r="E14" i="5"/>
  <c r="E15" i="5"/>
  <c r="E16" i="5"/>
  <c r="E17" i="5"/>
  <c r="E18" i="5"/>
  <c r="E11" i="5"/>
  <c r="G20" i="10"/>
  <c r="F19" i="10"/>
  <c r="F17" i="10"/>
  <c r="G16" i="10"/>
  <c r="F15" i="10"/>
  <c r="G14" i="10"/>
  <c r="F11" i="10"/>
  <c r="G45" i="10" l="1"/>
  <c r="F45" i="10"/>
  <c r="F49" i="10"/>
  <c r="F47" i="10"/>
  <c r="G51" i="10"/>
  <c r="F46" i="10"/>
  <c r="F33" i="10"/>
  <c r="F51" i="10"/>
  <c r="G46" i="10"/>
  <c r="G49" i="10"/>
  <c r="G50" i="10"/>
  <c r="F50" i="10"/>
  <c r="E19" i="5"/>
  <c r="G53" i="10"/>
  <c r="G57" i="10"/>
  <c r="F54" i="10"/>
  <c r="G52" i="10"/>
  <c r="G55" i="10"/>
  <c r="F52" i="10"/>
  <c r="F53" i="10"/>
  <c r="G54" i="10"/>
  <c r="F55" i="10"/>
  <c r="F57" i="10"/>
  <c r="F56" i="10"/>
  <c r="G56" i="10"/>
  <c r="G41" i="10"/>
  <c r="F41" i="10"/>
  <c r="F12" i="10"/>
  <c r="G12" i="10"/>
  <c r="F44" i="10"/>
  <c r="G44" i="10"/>
  <c r="G27" i="10"/>
  <c r="F28" i="10"/>
  <c r="G29" i="10"/>
  <c r="F30" i="10"/>
  <c r="G31" i="10"/>
  <c r="F32" i="10"/>
  <c r="G33" i="10"/>
  <c r="F34" i="10"/>
  <c r="G35" i="10"/>
  <c r="F36" i="10"/>
  <c r="G37" i="10"/>
  <c r="F38" i="10"/>
  <c r="G39" i="10"/>
  <c r="F40" i="10"/>
  <c r="F42" i="10"/>
  <c r="G43" i="10"/>
  <c r="G47" i="10"/>
  <c r="F48" i="10"/>
  <c r="G11" i="10"/>
  <c r="G13" i="10"/>
  <c r="F14" i="10"/>
  <c r="G15" i="10"/>
  <c r="F16" i="10"/>
  <c r="G17" i="10"/>
  <c r="G19" i="10"/>
  <c r="F20" i="10"/>
  <c r="F27" i="10"/>
  <c r="G28" i="10"/>
  <c r="F29" i="10"/>
  <c r="G30" i="10"/>
  <c r="F31" i="10"/>
  <c r="G32" i="10"/>
  <c r="G34" i="10"/>
  <c r="F35" i="10"/>
  <c r="G36" i="10"/>
  <c r="F37" i="10"/>
  <c r="G38" i="10"/>
  <c r="F39" i="10"/>
  <c r="G40" i="10"/>
  <c r="G42" i="10"/>
  <c r="F43" i="10"/>
  <c r="G48" i="10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17" i="7"/>
  <c r="E16" i="7"/>
  <c r="E15" i="7"/>
  <c r="F14" i="7"/>
  <c r="E14" i="7"/>
  <c r="E13" i="7"/>
  <c r="E12" i="7"/>
  <c r="E11" i="7"/>
  <c r="F10" i="7"/>
  <c r="E10" i="7"/>
  <c r="E9" i="7"/>
  <c r="E8" i="7"/>
  <c r="E18" i="7" s="1"/>
  <c r="F26" i="5"/>
  <c r="G11" i="7" l="1"/>
  <c r="G15" i="7"/>
  <c r="F8" i="7"/>
  <c r="F12" i="7"/>
  <c r="F16" i="7"/>
  <c r="G9" i="7"/>
  <c r="G13" i="7"/>
  <c r="G17" i="7"/>
  <c r="E55" i="7"/>
  <c r="G58" i="10"/>
  <c r="F58" i="10"/>
  <c r="G45" i="5"/>
  <c r="G42" i="5"/>
  <c r="G40" i="5"/>
  <c r="G37" i="5"/>
  <c r="G33" i="5"/>
  <c r="G29" i="5"/>
  <c r="F11" i="5"/>
  <c r="G12" i="5"/>
  <c r="F13" i="5"/>
  <c r="G14" i="5"/>
  <c r="G15" i="5"/>
  <c r="F16" i="5"/>
  <c r="F17" i="5"/>
  <c r="E46" i="5"/>
  <c r="G44" i="5"/>
  <c r="G35" i="5"/>
  <c r="G31" i="5"/>
  <c r="G27" i="5"/>
  <c r="G24" i="7"/>
  <c r="F25" i="7"/>
  <c r="G26" i="7"/>
  <c r="F27" i="7"/>
  <c r="G28" i="7"/>
  <c r="F29" i="7"/>
  <c r="G30" i="7"/>
  <c r="F31" i="7"/>
  <c r="G32" i="7"/>
  <c r="F33" i="7"/>
  <c r="G34" i="7"/>
  <c r="F35" i="7"/>
  <c r="G36" i="7"/>
  <c r="F37" i="7"/>
  <c r="G38" i="7"/>
  <c r="F39" i="7"/>
  <c r="G40" i="7"/>
  <c r="F41" i="7"/>
  <c r="G42" i="7"/>
  <c r="F43" i="7"/>
  <c r="G44" i="7"/>
  <c r="F45" i="7"/>
  <c r="G46" i="7"/>
  <c r="F47" i="7"/>
  <c r="G48" i="7"/>
  <c r="F49" i="7"/>
  <c r="G50" i="7"/>
  <c r="F51" i="7"/>
  <c r="G52" i="7"/>
  <c r="F53" i="7"/>
  <c r="G54" i="7"/>
  <c r="G8" i="7"/>
  <c r="F9" i="7"/>
  <c r="G10" i="7"/>
  <c r="F11" i="7"/>
  <c r="G12" i="7"/>
  <c r="F13" i="7"/>
  <c r="G14" i="7"/>
  <c r="F15" i="7"/>
  <c r="G16" i="7"/>
  <c r="F17" i="7"/>
  <c r="F24" i="7"/>
  <c r="G25" i="7"/>
  <c r="F26" i="7"/>
  <c r="G27" i="7"/>
  <c r="F28" i="7"/>
  <c r="G29" i="7"/>
  <c r="F30" i="7"/>
  <c r="G31" i="7"/>
  <c r="F32" i="7"/>
  <c r="G33" i="7"/>
  <c r="F34" i="7"/>
  <c r="G35" i="7"/>
  <c r="F36" i="7"/>
  <c r="G37" i="7"/>
  <c r="F38" i="7"/>
  <c r="G39" i="7"/>
  <c r="F40" i="7"/>
  <c r="G41" i="7"/>
  <c r="F42" i="7"/>
  <c r="G43" i="7"/>
  <c r="F44" i="7"/>
  <c r="G45" i="7"/>
  <c r="F46" i="7"/>
  <c r="G47" i="7"/>
  <c r="F48" i="7"/>
  <c r="G49" i="7"/>
  <c r="F50" i="7"/>
  <c r="G51" i="7"/>
  <c r="F52" i="7"/>
  <c r="G53" i="7"/>
  <c r="F54" i="7"/>
  <c r="F25" i="5"/>
  <c r="G43" i="5"/>
  <c r="G41" i="5"/>
  <c r="G39" i="5"/>
  <c r="G38" i="5"/>
  <c r="G36" i="5"/>
  <c r="G34" i="5"/>
  <c r="G32" i="5"/>
  <c r="G30" i="5"/>
  <c r="G28" i="5"/>
  <c r="G26" i="5"/>
  <c r="G25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G18" i="5"/>
  <c r="G11" i="5"/>
  <c r="F12" i="5"/>
  <c r="G13" i="5"/>
  <c r="F14" i="5"/>
  <c r="F15" i="5"/>
  <c r="G16" i="5"/>
  <c r="G17" i="5"/>
  <c r="F18" i="5"/>
  <c r="F46" i="5" l="1"/>
  <c r="M15" i="5" s="1"/>
  <c r="O15" i="5" s="1"/>
  <c r="F18" i="7"/>
  <c r="G55" i="7"/>
  <c r="F55" i="7"/>
  <c r="G18" i="7"/>
  <c r="G46" i="5"/>
  <c r="N15" i="5" s="1"/>
  <c r="P15" i="5" s="1"/>
  <c r="F19" i="5"/>
  <c r="M14" i="5" s="1"/>
  <c r="O14" i="5" s="1"/>
  <c r="O16" i="5" s="1"/>
  <c r="G19" i="5"/>
  <c r="N14" i="5" s="1"/>
  <c r="P14" i="5" s="1"/>
  <c r="P16" i="5" s="1"/>
  <c r="F13" i="11" l="1"/>
  <c r="H13" i="11" s="1"/>
  <c r="F5" i="11"/>
  <c r="H5" i="11" s="1"/>
  <c r="E14" i="11"/>
  <c r="G14" i="11" s="1"/>
  <c r="E6" i="11"/>
  <c r="G6" i="11" s="1"/>
  <c r="F6" i="11"/>
  <c r="H6" i="11" s="1"/>
  <c r="F14" i="11"/>
  <c r="H14" i="11" s="1"/>
  <c r="E5" i="11"/>
  <c r="G5" i="11" s="1"/>
  <c r="E13" i="11"/>
  <c r="G13" i="11" s="1"/>
  <c r="G15" i="11" l="1"/>
  <c r="H7" i="11"/>
  <c r="G7" i="11"/>
  <c r="H15" i="11"/>
  <c r="E58" i="10" l="1"/>
  <c r="G18" i="10"/>
  <c r="G21" i="10" s="1"/>
  <c r="N14" i="10" s="1"/>
  <c r="P14" i="10" s="1"/>
  <c r="P16" i="10" s="1"/>
  <c r="E21" i="10"/>
  <c r="F18" i="10"/>
  <c r="F21" i="10"/>
  <c r="M14" i="10"/>
  <c r="O14" i="10"/>
  <c r="O1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8" authorId="0" shapeId="0" xr:uid="{4109C845-8266-453B-9A3D-8B24B2FF035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check narrative "sensitivity analysis"for the explanation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12" authorId="0" shapeId="0" xr:uid="{E7D5C7CA-4BFF-4D6C-8CD4-FD10975D70E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check narrative "sensitivity analysis" section</t>
        </r>
      </text>
    </comment>
  </commentList>
</comments>
</file>

<file path=xl/sharedStrings.xml><?xml version="1.0" encoding="utf-8"?>
<sst xmlns="http://schemas.openxmlformats.org/spreadsheetml/2006/main" count="252" uniqueCount="76">
  <si>
    <t xml:space="preserve">Indicators </t>
  </si>
  <si>
    <t>Number final</t>
  </si>
  <si>
    <t xml:space="preserve">Weight </t>
  </si>
  <si>
    <t>Final Value before the Syrian crisis</t>
  </si>
  <si>
    <t>Final Value after the Syrian crisis</t>
  </si>
  <si>
    <t xml:space="preserve">Before </t>
  </si>
  <si>
    <t>After</t>
  </si>
  <si>
    <t>Human Development Index</t>
  </si>
  <si>
    <t xml:space="preserve">Women's role in agricultural  </t>
  </si>
  <si>
    <t xml:space="preserve">Social inequalities and discrimination </t>
  </si>
  <si>
    <t>TOTAL</t>
  </si>
  <si>
    <t>Sub Indicator</t>
  </si>
  <si>
    <t>Import/Export</t>
  </si>
  <si>
    <t>Import Dependency Ratio (IDR)</t>
  </si>
  <si>
    <t xml:space="preserve"> Self-Sufficiency Ratio (SSR)</t>
  </si>
  <si>
    <t>Cereal Import Dependency Ratio (CIDR)</t>
  </si>
  <si>
    <t>Food aid dependency (% of population)</t>
  </si>
  <si>
    <t>Trade Agreements and Routes Diversity</t>
  </si>
  <si>
    <t>Agri-Market trends</t>
  </si>
  <si>
    <t>Food supply variability per capita</t>
  </si>
  <si>
    <t>Food Production Index</t>
  </si>
  <si>
    <t>Crops Production diversity</t>
  </si>
  <si>
    <t xml:space="preserve">Macro-context </t>
  </si>
  <si>
    <t>Economic Growth Rate</t>
  </si>
  <si>
    <t>Sectors contribution to GDP index</t>
  </si>
  <si>
    <t>Dept to GDP ratio</t>
  </si>
  <si>
    <t>Consumer Price Index (CPI)/Inflation Rate</t>
  </si>
  <si>
    <t xml:space="preserve">Minimum Wage Levels </t>
  </si>
  <si>
    <t>Monetary Policy: Interest and Exchange rates</t>
  </si>
  <si>
    <t>Infrastructure and market logistics</t>
  </si>
  <si>
    <t>Logistics Performance Index</t>
  </si>
  <si>
    <t xml:space="preserve">Domestic Logistics Performance </t>
  </si>
  <si>
    <t>Market Environment and Dynamics</t>
  </si>
  <si>
    <t>% Foreign Direct Investment in Agriculture (FDI)</t>
  </si>
  <si>
    <t xml:space="preserve">Access to Information and Market Linkages </t>
  </si>
  <si>
    <t xml:space="preserve">Use of and Access to technology </t>
  </si>
  <si>
    <t xml:space="preserve">Market power: Unions and Cooperatives </t>
  </si>
  <si>
    <t xml:space="preserve">Market Informality </t>
  </si>
  <si>
    <t>Locally available food processing industries: producing and processing access</t>
  </si>
  <si>
    <t>Unemployment aspects</t>
  </si>
  <si>
    <t>Consumer behavior and knowledge</t>
  </si>
  <si>
    <t>Reliance on international labor - Labor dynamics in agriculture</t>
  </si>
  <si>
    <t xml:space="preserve">% of people undernourished </t>
  </si>
  <si>
    <t>% of households relying on agriculture as main source of income</t>
  </si>
  <si>
    <t xml:space="preserve">Social </t>
  </si>
  <si>
    <t xml:space="preserve">Economic </t>
  </si>
  <si>
    <t>Income Distribution: Agricultural wages</t>
  </si>
  <si>
    <t>% of youth working in agriculture</t>
  </si>
  <si>
    <t>Livestock Production Diversity</t>
  </si>
  <si>
    <t xml:space="preserve">Supply of inputs - Availability and Cost </t>
  </si>
  <si>
    <t>Fiscal expenditures per year on Agriculture</t>
  </si>
  <si>
    <t>% of remittances inflows</t>
  </si>
  <si>
    <t>Access to finance</t>
  </si>
  <si>
    <t xml:space="preserve">Urban absorption and promotion capacity </t>
  </si>
  <si>
    <t>% market monopoly in Agri VC: internal competitiveness</t>
  </si>
  <si>
    <t xml:space="preserve">Total </t>
  </si>
  <si>
    <t>Indexes</t>
  </si>
  <si>
    <t>Weight</t>
  </si>
  <si>
    <t>Before crisis Index</t>
  </si>
  <si>
    <t>After crisis Index</t>
  </si>
  <si>
    <t>Index Social</t>
  </si>
  <si>
    <t>Index Economic</t>
  </si>
  <si>
    <t>Final capital Index</t>
  </si>
  <si>
    <t>International Wealth Index</t>
  </si>
  <si>
    <t xml:space="preserve">Gini CoeffIcient </t>
  </si>
  <si>
    <t>Final Value = Value^weight</t>
  </si>
  <si>
    <t>Final Value Before = Value^weight</t>
  </si>
  <si>
    <t>Final Value After= Value^weight</t>
  </si>
  <si>
    <t xml:space="preserve">scenario 1 </t>
  </si>
  <si>
    <t>scenario 1: “keep only the indicators who have changed after the Syrian crisis and remove others.”</t>
  </si>
  <si>
    <t>scenario 2: "give higher weight for indicators who have changed after the Syrian crisis but keep the others with lower weight.</t>
  </si>
  <si>
    <t>scenario 2</t>
  </si>
  <si>
    <t>scenario 3</t>
  </si>
  <si>
    <t xml:space="preserve">Baseline </t>
  </si>
  <si>
    <t>baseline</t>
  </si>
  <si>
    <t>(Int.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</si>
</sst>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0" xfId="1" applyFill="1"/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0" xfId="1" applyAlignment="1"/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8" xfId="0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8" fillId="0" borderId="21" xfId="0" applyFont="1" applyBorder="1"/>
    <xf numFmtId="0" fontId="18" fillId="0" borderId="22" xfId="0" applyFont="1" applyBorder="1"/>
    <xf numFmtId="0" fontId="18" fillId="0" borderId="23" xfId="0" applyFont="1" applyBorder="1"/>
    <xf numFmtId="0" fontId="8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</cellXfs>
  <cellStyles count="2">
    <cellStyle name="Normal 2" xfId="1" xr:uid="{A953D26F-4C26-4300-AE61-D832D8350701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D26E-D9D5-4FF9-8323-BE213D2E948A}">
  <dimension ref="A1:G55"/>
  <sheetViews>
    <sheetView tabSelected="1" zoomScale="60" zoomScaleNormal="60" workbookViewId="0">
      <selection activeCell="E24" sqref="E24"/>
    </sheetView>
  </sheetViews>
  <sheetFormatPr defaultRowHeight="14.25" x14ac:dyDescent="0.45"/>
  <cols>
    <col min="2" max="2" width="45.265625" customWidth="1"/>
    <col min="3" max="3" width="13.73046875" customWidth="1"/>
    <col min="4" max="4" width="16.265625" customWidth="1"/>
    <col min="5" max="5" width="11.3984375" customWidth="1"/>
    <col min="6" max="6" width="25.3984375" customWidth="1"/>
    <col min="7" max="7" width="19.86328125" bestFit="1" customWidth="1"/>
  </cols>
  <sheetData>
    <row r="1" spans="1:7" ht="15.75" customHeight="1" x14ac:dyDescent="0.45">
      <c r="A1" s="30" t="s">
        <v>44</v>
      </c>
      <c r="B1" s="30"/>
      <c r="C1" s="30"/>
      <c r="D1" s="30"/>
      <c r="E1" s="30"/>
      <c r="F1" s="30"/>
      <c r="G1" s="30"/>
    </row>
    <row r="2" spans="1:7" ht="15.75" customHeight="1" x14ac:dyDescent="0.45">
      <c r="A2" s="30"/>
      <c r="B2" s="30"/>
      <c r="C2" s="30"/>
      <c r="D2" s="30"/>
      <c r="E2" s="30"/>
      <c r="F2" s="30"/>
      <c r="G2" s="30"/>
    </row>
    <row r="3" spans="1:7" ht="15.75" customHeight="1" x14ac:dyDescent="0.45">
      <c r="A3" s="30"/>
      <c r="B3" s="30"/>
      <c r="C3" s="30"/>
      <c r="D3" s="30"/>
      <c r="E3" s="30"/>
      <c r="F3" s="30"/>
      <c r="G3" s="30"/>
    </row>
    <row r="4" spans="1:7" ht="15.75" customHeight="1" x14ac:dyDescent="0.45">
      <c r="A4" s="31"/>
      <c r="B4" s="31"/>
      <c r="C4" s="31"/>
      <c r="D4" s="31"/>
      <c r="E4" s="31"/>
      <c r="F4" s="31"/>
      <c r="G4" s="31"/>
    </row>
    <row r="5" spans="1:7" ht="15.75" x14ac:dyDescent="0.45">
      <c r="A5" s="33" t="s">
        <v>0</v>
      </c>
      <c r="B5" s="33"/>
      <c r="C5" s="34" t="s">
        <v>1</v>
      </c>
      <c r="D5" s="34"/>
      <c r="E5" s="35" t="s">
        <v>2</v>
      </c>
      <c r="F5" s="34" t="s">
        <v>65</v>
      </c>
      <c r="G5" s="34"/>
    </row>
    <row r="6" spans="1:7" x14ac:dyDescent="0.45">
      <c r="A6" s="33"/>
      <c r="B6" s="33"/>
      <c r="C6" s="34" t="s">
        <v>3</v>
      </c>
      <c r="D6" s="34" t="s">
        <v>4</v>
      </c>
      <c r="E6" s="35"/>
      <c r="F6" s="34" t="s">
        <v>5</v>
      </c>
      <c r="G6" s="34" t="s">
        <v>6</v>
      </c>
    </row>
    <row r="7" spans="1:7" x14ac:dyDescent="0.45">
      <c r="A7" s="33"/>
      <c r="B7" s="33"/>
      <c r="C7" s="34"/>
      <c r="D7" s="34"/>
      <c r="E7" s="35"/>
      <c r="F7" s="34"/>
      <c r="G7" s="34"/>
    </row>
    <row r="8" spans="1:7" ht="15.75" x14ac:dyDescent="0.45">
      <c r="A8" s="37" t="s">
        <v>43</v>
      </c>
      <c r="B8" s="37"/>
      <c r="C8" s="3">
        <v>0.52</v>
      </c>
      <c r="D8" s="3">
        <v>0.34399999999999997</v>
      </c>
      <c r="E8" s="4">
        <f t="shared" ref="E8:E17" si="0">1/10</f>
        <v>0.1</v>
      </c>
      <c r="F8" s="4">
        <f>C8^$E$8</f>
        <v>0.93669959911720135</v>
      </c>
      <c r="G8" s="4">
        <f>D8^$E$8</f>
        <v>0.89878505893145477</v>
      </c>
    </row>
    <row r="9" spans="1:7" ht="15.75" x14ac:dyDescent="0.45">
      <c r="A9" s="37" t="s">
        <v>40</v>
      </c>
      <c r="B9" s="37"/>
      <c r="C9" s="2">
        <v>0.42799999999999999</v>
      </c>
      <c r="D9" s="2">
        <v>0.42799999999999999</v>
      </c>
      <c r="E9" s="4">
        <f t="shared" si="0"/>
        <v>0.1</v>
      </c>
      <c r="F9" s="4">
        <f t="shared" ref="F9:G17" si="1">C9^$E$8</f>
        <v>0.91863793781551339</v>
      </c>
      <c r="G9" s="4">
        <f t="shared" si="1"/>
        <v>0.91863793781551339</v>
      </c>
    </row>
    <row r="10" spans="1:7" ht="15.75" x14ac:dyDescent="0.45">
      <c r="A10" s="37" t="s">
        <v>47</v>
      </c>
      <c r="B10" s="37"/>
      <c r="C10" s="9">
        <v>0.1578</v>
      </c>
      <c r="D10" s="9">
        <v>0.2631</v>
      </c>
      <c r="E10" s="4">
        <f t="shared" si="0"/>
        <v>0.1</v>
      </c>
      <c r="F10" s="4">
        <f t="shared" si="1"/>
        <v>0.83140130123061529</v>
      </c>
      <c r="G10" s="4">
        <f t="shared" si="1"/>
        <v>0.8750081231272725</v>
      </c>
    </row>
    <row r="11" spans="1:7" ht="15.75" x14ac:dyDescent="0.45">
      <c r="A11" s="38" t="s">
        <v>7</v>
      </c>
      <c r="B11" s="38"/>
      <c r="C11" s="3">
        <v>0.73199999999999998</v>
      </c>
      <c r="D11" s="2">
        <v>0.75700000000000001</v>
      </c>
      <c r="E11" s="4">
        <f t="shared" si="0"/>
        <v>0.1</v>
      </c>
      <c r="F11" s="4">
        <f t="shared" si="1"/>
        <v>0.96928414333306057</v>
      </c>
      <c r="G11" s="4">
        <f t="shared" si="1"/>
        <v>0.97254473693831511</v>
      </c>
    </row>
    <row r="12" spans="1:7" ht="15.75" x14ac:dyDescent="0.45">
      <c r="A12" s="38" t="s">
        <v>63</v>
      </c>
      <c r="B12" s="38"/>
      <c r="C12" s="3">
        <v>0.68600000000000005</v>
      </c>
      <c r="D12" s="2">
        <v>0.68600000000000005</v>
      </c>
      <c r="E12" s="4">
        <f t="shared" si="0"/>
        <v>0.1</v>
      </c>
      <c r="F12" s="4">
        <f t="shared" si="1"/>
        <v>0.96301358037798146</v>
      </c>
      <c r="G12" s="4">
        <f t="shared" si="1"/>
        <v>0.96301358037798146</v>
      </c>
    </row>
    <row r="13" spans="1:7" ht="15.75" x14ac:dyDescent="0.45">
      <c r="A13" s="37" t="s">
        <v>8</v>
      </c>
      <c r="B13" s="37"/>
      <c r="C13" s="3">
        <v>0.61350000000000005</v>
      </c>
      <c r="D13" s="3">
        <v>0.63500000000000001</v>
      </c>
      <c r="E13" s="4">
        <f t="shared" si="0"/>
        <v>0.1</v>
      </c>
      <c r="F13" s="4">
        <f t="shared" si="1"/>
        <v>0.9523168237651628</v>
      </c>
      <c r="G13" s="4">
        <f t="shared" si="1"/>
        <v>0.95560270962822336</v>
      </c>
    </row>
    <row r="14" spans="1:7" ht="15.75" x14ac:dyDescent="0.45">
      <c r="A14" s="37" t="s">
        <v>41</v>
      </c>
      <c r="B14" s="37"/>
      <c r="C14" s="2">
        <v>0.28599999999999998</v>
      </c>
      <c r="D14" s="2">
        <v>0.14299999999999999</v>
      </c>
      <c r="E14" s="4">
        <f t="shared" si="0"/>
        <v>0.1</v>
      </c>
      <c r="F14" s="4">
        <f t="shared" si="1"/>
        <v>0.88234129078671897</v>
      </c>
      <c r="G14" s="4">
        <f t="shared" si="1"/>
        <v>0.82325353409918045</v>
      </c>
    </row>
    <row r="15" spans="1:7" ht="15.75" x14ac:dyDescent="0.45">
      <c r="A15" s="37" t="s">
        <v>46</v>
      </c>
      <c r="B15" s="37"/>
      <c r="C15" s="2">
        <v>0.14299999999999999</v>
      </c>
      <c r="D15" s="2">
        <v>0.14299999999999999</v>
      </c>
      <c r="E15" s="4">
        <f t="shared" si="0"/>
        <v>0.1</v>
      </c>
      <c r="F15" s="4">
        <f t="shared" si="1"/>
        <v>0.82325353409918045</v>
      </c>
      <c r="G15" s="4">
        <f t="shared" si="1"/>
        <v>0.82325353409918045</v>
      </c>
    </row>
    <row r="16" spans="1:7" ht="15.75" x14ac:dyDescent="0.45">
      <c r="A16" s="39" t="s">
        <v>9</v>
      </c>
      <c r="B16" s="40"/>
      <c r="C16" s="2">
        <v>0.42849999999999999</v>
      </c>
      <c r="D16" s="2">
        <v>0.28570000000000001</v>
      </c>
      <c r="E16" s="4">
        <f t="shared" si="0"/>
        <v>0.1</v>
      </c>
      <c r="F16" s="4">
        <f t="shared" si="1"/>
        <v>0.91874519895640094</v>
      </c>
      <c r="G16" s="4">
        <f t="shared" si="1"/>
        <v>0.88224869378768511</v>
      </c>
    </row>
    <row r="17" spans="1:7" ht="15.75" x14ac:dyDescent="0.45">
      <c r="A17" s="39" t="s">
        <v>42</v>
      </c>
      <c r="B17" s="40"/>
      <c r="C17" s="10">
        <v>0.9</v>
      </c>
      <c r="D17" s="10">
        <v>0.94199999999999995</v>
      </c>
      <c r="E17" s="4">
        <f t="shared" si="0"/>
        <v>0.1</v>
      </c>
      <c r="F17" s="4">
        <f t="shared" si="1"/>
        <v>0.98951925820621445</v>
      </c>
      <c r="G17" s="4">
        <f t="shared" si="1"/>
        <v>0.99404281437571707</v>
      </c>
    </row>
    <row r="18" spans="1:7" ht="15.75" x14ac:dyDescent="0.45">
      <c r="A18" s="41" t="s">
        <v>10</v>
      </c>
      <c r="B18" s="42"/>
      <c r="C18" s="3"/>
      <c r="D18" s="3"/>
      <c r="E18" s="3">
        <f>SUM(E8:E17)</f>
        <v>0.99999999999999989</v>
      </c>
      <c r="F18" s="5">
        <f>PRODUCT(F8:F17)</f>
        <v>0.41996193507018026</v>
      </c>
      <c r="G18" s="5">
        <f>PRODUCT(G8:G17)</f>
        <v>0.38432178234478886</v>
      </c>
    </row>
    <row r="19" spans="1:7" ht="14.65" thickBot="1" x14ac:dyDescent="0.5"/>
    <row r="20" spans="1:7" x14ac:dyDescent="0.45">
      <c r="A20" s="43" t="s">
        <v>45</v>
      </c>
      <c r="B20" s="44"/>
      <c r="C20" s="44"/>
      <c r="D20" s="44"/>
      <c r="E20" s="44"/>
      <c r="F20" s="44"/>
      <c r="G20" s="45"/>
    </row>
    <row r="21" spans="1:7" x14ac:dyDescent="0.45">
      <c r="A21" s="46"/>
      <c r="B21" s="31"/>
      <c r="C21" s="31"/>
      <c r="D21" s="31"/>
      <c r="E21" s="31"/>
      <c r="F21" s="31"/>
      <c r="G21" s="47"/>
    </row>
    <row r="22" spans="1:7" ht="15.75" x14ac:dyDescent="0.45">
      <c r="A22" s="32" t="s">
        <v>0</v>
      </c>
      <c r="B22" s="33" t="s">
        <v>11</v>
      </c>
      <c r="C22" s="34" t="s">
        <v>1</v>
      </c>
      <c r="D22" s="34"/>
      <c r="E22" s="35" t="s">
        <v>2</v>
      </c>
      <c r="F22" s="34" t="s">
        <v>65</v>
      </c>
      <c r="G22" s="36"/>
    </row>
    <row r="23" spans="1:7" ht="47.25" x14ac:dyDescent="0.45">
      <c r="A23" s="32"/>
      <c r="B23" s="33"/>
      <c r="C23" s="20" t="s">
        <v>3</v>
      </c>
      <c r="D23" s="20" t="s">
        <v>4</v>
      </c>
      <c r="E23" s="35"/>
      <c r="F23" s="20" t="s">
        <v>5</v>
      </c>
      <c r="G23" s="22" t="s">
        <v>6</v>
      </c>
    </row>
    <row r="24" spans="1:7" ht="15.75" x14ac:dyDescent="0.45">
      <c r="A24" s="27" t="s">
        <v>12</v>
      </c>
      <c r="B24" s="6" t="s">
        <v>13</v>
      </c>
      <c r="C24" s="2">
        <v>0.40229999999999999</v>
      </c>
      <c r="D24" s="2">
        <v>0.156</v>
      </c>
      <c r="E24" s="3">
        <f>1/31</f>
        <v>3.2258064516129031E-2</v>
      </c>
      <c r="F24" s="3">
        <f>C24^$E$24</f>
        <v>0.9710543753733557</v>
      </c>
      <c r="G24" s="3">
        <f>D24^$E$24</f>
        <v>0.94182835482333638</v>
      </c>
    </row>
    <row r="25" spans="1:7" ht="15.75" x14ac:dyDescent="0.45">
      <c r="A25" s="27"/>
      <c r="B25" s="6" t="s">
        <v>14</v>
      </c>
      <c r="C25" s="3">
        <v>0.51590000000000003</v>
      </c>
      <c r="D25" s="3">
        <v>0.35310000000000002</v>
      </c>
      <c r="E25" s="3">
        <f>1/31</f>
        <v>3.2258064516129031E-2</v>
      </c>
      <c r="F25" s="3">
        <f t="shared" ref="F25:G54" si="2">C25^$E$24</f>
        <v>0.97887654007189784</v>
      </c>
      <c r="G25" s="3">
        <f t="shared" si="2"/>
        <v>0.96697680205264314</v>
      </c>
    </row>
    <row r="26" spans="1:7" ht="15.75" x14ac:dyDescent="0.45">
      <c r="A26" s="27"/>
      <c r="B26" s="6" t="s">
        <v>15</v>
      </c>
      <c r="C26" s="2">
        <v>7.1199999999999999E-2</v>
      </c>
      <c r="D26" s="2">
        <v>0.13220000000000001</v>
      </c>
      <c r="E26" s="3">
        <f t="shared" ref="E26:E54" si="3">1/31</f>
        <v>3.2258064516129031E-2</v>
      </c>
      <c r="F26" s="3">
        <f t="shared" si="2"/>
        <v>0.9182971270489797</v>
      </c>
      <c r="G26" s="3">
        <f t="shared" si="2"/>
        <v>0.93681239352571855</v>
      </c>
    </row>
    <row r="27" spans="1:7" ht="15.75" x14ac:dyDescent="0.45">
      <c r="A27" s="27"/>
      <c r="B27" s="6" t="s">
        <v>16</v>
      </c>
      <c r="C27" s="3">
        <v>0.71419999999999995</v>
      </c>
      <c r="D27" s="3">
        <v>0.14199999999999999</v>
      </c>
      <c r="E27" s="3">
        <f t="shared" si="3"/>
        <v>3.2258064516129031E-2</v>
      </c>
      <c r="F27" s="3">
        <f t="shared" si="2"/>
        <v>0.98920091898507601</v>
      </c>
      <c r="G27" s="3">
        <f t="shared" si="2"/>
        <v>0.93897593681610769</v>
      </c>
    </row>
    <row r="28" spans="1:7" ht="15.75" x14ac:dyDescent="0.45">
      <c r="A28" s="27"/>
      <c r="B28" s="6" t="s">
        <v>17</v>
      </c>
      <c r="C28" s="3">
        <v>0.71399999999999997</v>
      </c>
      <c r="D28" s="3">
        <v>0.42799999999999999</v>
      </c>
      <c r="E28" s="3">
        <f t="shared" si="3"/>
        <v>3.2258064516129031E-2</v>
      </c>
      <c r="F28" s="3">
        <f t="shared" si="2"/>
        <v>0.98919198198378</v>
      </c>
      <c r="G28" s="3">
        <f t="shared" si="2"/>
        <v>0.97299607716317227</v>
      </c>
    </row>
    <row r="29" spans="1:7" ht="15.75" x14ac:dyDescent="0.45">
      <c r="A29" s="27" t="s">
        <v>18</v>
      </c>
      <c r="B29" s="6" t="s">
        <v>19</v>
      </c>
      <c r="C29" s="3">
        <v>0.112</v>
      </c>
      <c r="D29" s="3">
        <v>0.28000000000000003</v>
      </c>
      <c r="E29" s="3">
        <f t="shared" si="3"/>
        <v>3.2258064516129031E-2</v>
      </c>
      <c r="F29" s="3">
        <f t="shared" si="2"/>
        <v>0.93181482054401399</v>
      </c>
      <c r="G29" s="3">
        <f t="shared" si="2"/>
        <v>0.95976827017072419</v>
      </c>
    </row>
    <row r="30" spans="1:7" ht="15.75" x14ac:dyDescent="0.45">
      <c r="A30" s="27"/>
      <c r="B30" s="6" t="s">
        <v>20</v>
      </c>
      <c r="C30" s="3">
        <v>0.33300000000000002</v>
      </c>
      <c r="D30" s="3">
        <v>0.29599999999999999</v>
      </c>
      <c r="E30" s="3">
        <f t="shared" si="3"/>
        <v>3.2258064516129031E-2</v>
      </c>
      <c r="F30" s="3">
        <f t="shared" si="2"/>
        <v>0.96515035615766842</v>
      </c>
      <c r="G30" s="3">
        <f t="shared" si="2"/>
        <v>0.96149027053440017</v>
      </c>
    </row>
    <row r="31" spans="1:7" ht="15.75" x14ac:dyDescent="0.45">
      <c r="A31" s="27"/>
      <c r="B31" s="6" t="s">
        <v>21</v>
      </c>
      <c r="C31" s="3">
        <v>0.28499999999999998</v>
      </c>
      <c r="D31" s="3">
        <v>0.14299999999999999</v>
      </c>
      <c r="E31" s="3">
        <f t="shared" si="3"/>
        <v>3.2258064516129031E-2</v>
      </c>
      <c r="F31" s="3">
        <f t="shared" si="2"/>
        <v>0.96031641026613634</v>
      </c>
      <c r="G31" s="3">
        <f t="shared" si="2"/>
        <v>0.93918851996907693</v>
      </c>
    </row>
    <row r="32" spans="1:7" ht="15.75" x14ac:dyDescent="0.45">
      <c r="A32" s="27"/>
      <c r="B32" s="6" t="s">
        <v>48</v>
      </c>
      <c r="C32" s="3">
        <v>0.19500000000000001</v>
      </c>
      <c r="D32" s="3">
        <v>0.153</v>
      </c>
      <c r="E32" s="3">
        <f t="shared" si="3"/>
        <v>3.2258064516129031E-2</v>
      </c>
      <c r="F32" s="3">
        <f t="shared" si="2"/>
        <v>0.94863226247378696</v>
      </c>
      <c r="G32" s="3">
        <f t="shared" si="2"/>
        <v>0.94123858781734804</v>
      </c>
    </row>
    <row r="33" spans="1:7" ht="15.75" x14ac:dyDescent="0.45">
      <c r="A33" s="27"/>
      <c r="B33" s="6" t="s">
        <v>49</v>
      </c>
      <c r="C33" s="3">
        <v>0.71399999999999997</v>
      </c>
      <c r="D33" s="3">
        <v>0.28499999999999998</v>
      </c>
      <c r="E33" s="3">
        <f t="shared" si="3"/>
        <v>3.2258064516129031E-2</v>
      </c>
      <c r="F33" s="3">
        <f t="shared" si="2"/>
        <v>0.98919198198378</v>
      </c>
      <c r="G33" s="3">
        <f t="shared" si="2"/>
        <v>0.96031641026613634</v>
      </c>
    </row>
    <row r="34" spans="1:7" ht="15.75" x14ac:dyDescent="0.45">
      <c r="A34" s="27" t="s">
        <v>22</v>
      </c>
      <c r="B34" s="6" t="s">
        <v>39</v>
      </c>
      <c r="C34" s="3">
        <v>0.78900000000000003</v>
      </c>
      <c r="D34" s="3">
        <v>0.79500000000000004</v>
      </c>
      <c r="E34" s="3">
        <f t="shared" si="3"/>
        <v>3.2258064516129031E-2</v>
      </c>
      <c r="F34" s="3">
        <f t="shared" si="2"/>
        <v>0.99238434209916515</v>
      </c>
      <c r="G34" s="3">
        <f t="shared" si="2"/>
        <v>0.99262689106263391</v>
      </c>
    </row>
    <row r="35" spans="1:7" ht="15.75" x14ac:dyDescent="0.45">
      <c r="A35" s="27"/>
      <c r="B35" s="21" t="s">
        <v>23</v>
      </c>
      <c r="C35" s="10">
        <v>0.85699999999999998</v>
      </c>
      <c r="D35" s="10">
        <v>1E-4</v>
      </c>
      <c r="E35" s="10">
        <f t="shared" si="3"/>
        <v>3.2258064516129031E-2</v>
      </c>
      <c r="F35" s="3">
        <f t="shared" si="2"/>
        <v>0.99503439023832752</v>
      </c>
      <c r="G35" s="3">
        <f t="shared" si="2"/>
        <v>0.74296395075949484</v>
      </c>
    </row>
    <row r="36" spans="1:7" ht="15.75" x14ac:dyDescent="0.45">
      <c r="A36" s="27"/>
      <c r="B36" s="6" t="s">
        <v>24</v>
      </c>
      <c r="C36" s="3">
        <v>0.2392</v>
      </c>
      <c r="D36" s="3">
        <v>0.24829999999999999</v>
      </c>
      <c r="E36" s="3">
        <f t="shared" si="3"/>
        <v>3.2258064516129031E-2</v>
      </c>
      <c r="F36" s="3">
        <f t="shared" si="2"/>
        <v>0.95490471536636012</v>
      </c>
      <c r="G36" s="3">
        <f t="shared" si="2"/>
        <v>0.9560555346471481</v>
      </c>
    </row>
    <row r="37" spans="1:7" ht="15.75" x14ac:dyDescent="0.45">
      <c r="A37" s="27"/>
      <c r="B37" s="6" t="s">
        <v>25</v>
      </c>
      <c r="C37" s="2">
        <v>0.54700000000000004</v>
      </c>
      <c r="D37" s="2">
        <v>0.47720000000000001</v>
      </c>
      <c r="E37" s="3">
        <f t="shared" si="3"/>
        <v>3.2258064516129031E-2</v>
      </c>
      <c r="F37" s="3">
        <f t="shared" si="2"/>
        <v>0.98072665317950436</v>
      </c>
      <c r="G37" s="3">
        <f t="shared" si="2"/>
        <v>0.9764173726918618</v>
      </c>
    </row>
    <row r="38" spans="1:7" ht="15.75" x14ac:dyDescent="0.45">
      <c r="A38" s="27"/>
      <c r="B38" s="6" t="s">
        <v>50</v>
      </c>
      <c r="C38" s="3">
        <v>2.5000000000000001E-2</v>
      </c>
      <c r="D38" s="3">
        <v>2.5000000000000001E-2</v>
      </c>
      <c r="E38" s="3">
        <f t="shared" si="3"/>
        <v>3.2258064516129031E-2</v>
      </c>
      <c r="F38" s="3">
        <f t="shared" si="2"/>
        <v>0.88781125307762998</v>
      </c>
      <c r="G38" s="3">
        <f t="shared" si="2"/>
        <v>0.88781125307762998</v>
      </c>
    </row>
    <row r="39" spans="1:7" ht="15.75" x14ac:dyDescent="0.45">
      <c r="A39" s="27"/>
      <c r="B39" s="6" t="s">
        <v>26</v>
      </c>
      <c r="C39" s="2">
        <v>0.89542999999999995</v>
      </c>
      <c r="D39" s="2">
        <v>0.76132999999999995</v>
      </c>
      <c r="E39" s="3">
        <f t="shared" si="3"/>
        <v>3.2258064516129031E-2</v>
      </c>
      <c r="F39" s="3">
        <f t="shared" si="2"/>
        <v>0.99644339687329475</v>
      </c>
      <c r="G39" s="3">
        <f t="shared" si="2"/>
        <v>0.99124217593020292</v>
      </c>
    </row>
    <row r="40" spans="1:7" ht="15.75" x14ac:dyDescent="0.45">
      <c r="A40" s="27"/>
      <c r="B40" s="6" t="s">
        <v>64</v>
      </c>
      <c r="C40" s="2">
        <v>0.68620000000000003</v>
      </c>
      <c r="D40" s="2">
        <v>0.49299999999999999</v>
      </c>
      <c r="E40" s="3">
        <f t="shared" si="3"/>
        <v>3.2258064516129031E-2</v>
      </c>
      <c r="F40" s="3">
        <f t="shared" si="2"/>
        <v>0.98792554807206123</v>
      </c>
      <c r="G40" s="3">
        <f t="shared" si="2"/>
        <v>0.97744388982675445</v>
      </c>
    </row>
    <row r="41" spans="1:7" ht="15.75" x14ac:dyDescent="0.45">
      <c r="A41" s="27"/>
      <c r="B41" s="6" t="s">
        <v>27</v>
      </c>
      <c r="C41" s="3">
        <v>0.28499999999999998</v>
      </c>
      <c r="D41" s="3">
        <v>0.28499999999999998</v>
      </c>
      <c r="E41" s="3">
        <f t="shared" si="3"/>
        <v>3.2258064516129031E-2</v>
      </c>
      <c r="F41" s="3">
        <f t="shared" si="2"/>
        <v>0.96031641026613634</v>
      </c>
      <c r="G41" s="3">
        <f t="shared" si="2"/>
        <v>0.96031641026613634</v>
      </c>
    </row>
    <row r="42" spans="1:7" ht="15.75" x14ac:dyDescent="0.45">
      <c r="A42" s="27"/>
      <c r="B42" s="6" t="s">
        <v>28</v>
      </c>
      <c r="C42" s="3">
        <v>0.28499999999999998</v>
      </c>
      <c r="D42" s="3">
        <v>0.28499999999999998</v>
      </c>
      <c r="E42" s="3">
        <f t="shared" si="3"/>
        <v>3.2258064516129031E-2</v>
      </c>
      <c r="F42" s="3">
        <f t="shared" si="2"/>
        <v>0.96031641026613634</v>
      </c>
      <c r="G42" s="3">
        <f t="shared" si="2"/>
        <v>0.96031641026613634</v>
      </c>
    </row>
    <row r="43" spans="1:7" ht="15.75" x14ac:dyDescent="0.45">
      <c r="A43" s="27" t="s">
        <v>29</v>
      </c>
      <c r="B43" s="6" t="s">
        <v>30</v>
      </c>
      <c r="C43" s="3">
        <v>0.66800000000000004</v>
      </c>
      <c r="D43" s="3">
        <v>0.54400000000000004</v>
      </c>
      <c r="E43" s="3">
        <f t="shared" si="3"/>
        <v>3.2258064516129031E-2</v>
      </c>
      <c r="F43" s="3">
        <f t="shared" si="2"/>
        <v>0.9870692618299346</v>
      </c>
      <c r="G43" s="3">
        <f t="shared" si="2"/>
        <v>0.98055268278175667</v>
      </c>
    </row>
    <row r="44" spans="1:7" ht="15.75" x14ac:dyDescent="0.45">
      <c r="A44" s="27"/>
      <c r="B44" s="6" t="s">
        <v>31</v>
      </c>
      <c r="C44" s="4">
        <v>0.4274</v>
      </c>
      <c r="D44" s="4">
        <v>0.3165</v>
      </c>
      <c r="E44" s="3">
        <f t="shared" si="3"/>
        <v>3.2258064516129031E-2</v>
      </c>
      <c r="F44" s="3">
        <f t="shared" si="2"/>
        <v>0.97295204686360681</v>
      </c>
      <c r="G44" s="3">
        <f t="shared" si="2"/>
        <v>0.96356945181803166</v>
      </c>
    </row>
    <row r="45" spans="1:7" ht="15.75" x14ac:dyDescent="0.45">
      <c r="A45" s="27" t="s">
        <v>32</v>
      </c>
      <c r="B45" s="6" t="s">
        <v>33</v>
      </c>
      <c r="C45" s="3">
        <v>1.6070000000000001E-2</v>
      </c>
      <c r="D45" s="3">
        <v>0.1321</v>
      </c>
      <c r="E45" s="3">
        <f t="shared" si="3"/>
        <v>3.2258064516129031E-2</v>
      </c>
      <c r="F45" s="3">
        <f t="shared" si="2"/>
        <v>0.87524481046997049</v>
      </c>
      <c r="G45" s="3">
        <f t="shared" si="2"/>
        <v>0.93678952603632015</v>
      </c>
    </row>
    <row r="46" spans="1:7" ht="15.75" x14ac:dyDescent="0.45">
      <c r="A46" s="27"/>
      <c r="B46" s="6" t="s">
        <v>51</v>
      </c>
      <c r="C46" s="3">
        <v>0.44900000000000001</v>
      </c>
      <c r="D46" s="3">
        <v>0.34899999999999998</v>
      </c>
      <c r="E46" s="3">
        <f t="shared" si="3"/>
        <v>3.2258064516129031E-2</v>
      </c>
      <c r="F46" s="3">
        <f t="shared" si="2"/>
        <v>0.97450066548408576</v>
      </c>
      <c r="G46" s="3">
        <f t="shared" si="2"/>
        <v>0.9666125580841094</v>
      </c>
    </row>
    <row r="47" spans="1:7" ht="15.75" x14ac:dyDescent="0.45">
      <c r="A47" s="27"/>
      <c r="B47" s="6" t="s">
        <v>34</v>
      </c>
      <c r="C47" s="3">
        <v>0.71419999999999995</v>
      </c>
      <c r="D47" s="3">
        <v>0.71419999999999995</v>
      </c>
      <c r="E47" s="3">
        <f t="shared" si="3"/>
        <v>3.2258064516129031E-2</v>
      </c>
      <c r="F47" s="3">
        <f t="shared" si="2"/>
        <v>0.98920091898507601</v>
      </c>
      <c r="G47" s="3">
        <f t="shared" si="2"/>
        <v>0.98920091898507601</v>
      </c>
    </row>
    <row r="48" spans="1:7" ht="15.75" x14ac:dyDescent="0.45">
      <c r="A48" s="27"/>
      <c r="B48" s="6" t="s">
        <v>35</v>
      </c>
      <c r="C48" s="3">
        <v>0.42849999999999999</v>
      </c>
      <c r="D48" s="3">
        <v>0.28570000000000001</v>
      </c>
      <c r="E48" s="3">
        <f t="shared" si="3"/>
        <v>3.2258064516129031E-2</v>
      </c>
      <c r="F48" s="3">
        <f t="shared" si="2"/>
        <v>0.97303272347357794</v>
      </c>
      <c r="G48" s="3">
        <f t="shared" si="2"/>
        <v>0.96039240617636856</v>
      </c>
    </row>
    <row r="49" spans="1:7" ht="15.75" x14ac:dyDescent="0.45">
      <c r="A49" s="27"/>
      <c r="B49" s="6" t="s">
        <v>52</v>
      </c>
      <c r="C49" s="3">
        <v>0.42899999999999999</v>
      </c>
      <c r="D49" s="3">
        <v>0.42899999999999999</v>
      </c>
      <c r="E49" s="3">
        <f t="shared" si="3"/>
        <v>3.2258064516129031E-2</v>
      </c>
      <c r="F49" s="3">
        <f t="shared" si="2"/>
        <v>0.97306932842556182</v>
      </c>
      <c r="G49" s="3">
        <f t="shared" si="2"/>
        <v>0.97306932842556182</v>
      </c>
    </row>
    <row r="50" spans="1:7" ht="15.75" x14ac:dyDescent="0.45">
      <c r="A50" s="27"/>
      <c r="B50" s="6" t="s">
        <v>36</v>
      </c>
      <c r="C50" s="3">
        <v>0.28570000000000001</v>
      </c>
      <c r="D50" s="3">
        <v>0.28570000000000001</v>
      </c>
      <c r="E50" s="3">
        <f t="shared" si="3"/>
        <v>3.2258064516129031E-2</v>
      </c>
      <c r="F50" s="3">
        <f t="shared" si="2"/>
        <v>0.96039240617636856</v>
      </c>
      <c r="G50" s="3">
        <f t="shared" si="2"/>
        <v>0.96039240617636856</v>
      </c>
    </row>
    <row r="51" spans="1:7" ht="15.75" x14ac:dyDescent="0.45">
      <c r="A51" s="27"/>
      <c r="B51" s="6" t="s">
        <v>37</v>
      </c>
      <c r="C51" s="3">
        <v>0.42899999999999999</v>
      </c>
      <c r="D51" s="3">
        <v>0.42899999999999999</v>
      </c>
      <c r="E51" s="3">
        <f t="shared" si="3"/>
        <v>3.2258064516129031E-2</v>
      </c>
      <c r="F51" s="3">
        <f t="shared" si="2"/>
        <v>0.97306932842556182</v>
      </c>
      <c r="G51" s="3">
        <f t="shared" si="2"/>
        <v>0.97306932842556182</v>
      </c>
    </row>
    <row r="52" spans="1:7" ht="31.5" x14ac:dyDescent="0.45">
      <c r="A52" s="27"/>
      <c r="B52" s="6" t="s">
        <v>54</v>
      </c>
      <c r="C52" s="3">
        <v>0.28570000000000001</v>
      </c>
      <c r="D52" s="3">
        <v>0.28570000000000001</v>
      </c>
      <c r="E52" s="3">
        <f t="shared" si="3"/>
        <v>3.2258064516129031E-2</v>
      </c>
      <c r="F52" s="3">
        <f t="shared" si="2"/>
        <v>0.96039240617636856</v>
      </c>
      <c r="G52" s="3">
        <f t="shared" si="2"/>
        <v>0.96039240617636856</v>
      </c>
    </row>
    <row r="53" spans="1:7" ht="15.75" x14ac:dyDescent="0.45">
      <c r="A53" s="27"/>
      <c r="B53" s="8" t="s">
        <v>53</v>
      </c>
      <c r="C53" s="3">
        <v>0.42899999999999999</v>
      </c>
      <c r="D53" s="3">
        <v>0.42899999999999999</v>
      </c>
      <c r="E53" s="3">
        <f t="shared" si="3"/>
        <v>3.2258064516129031E-2</v>
      </c>
      <c r="F53" s="3">
        <f t="shared" si="2"/>
        <v>0.97306932842556182</v>
      </c>
      <c r="G53" s="3">
        <f t="shared" si="2"/>
        <v>0.97306932842556182</v>
      </c>
    </row>
    <row r="54" spans="1:7" ht="31.5" x14ac:dyDescent="0.45">
      <c r="A54" s="27"/>
      <c r="B54" s="6" t="s">
        <v>38</v>
      </c>
      <c r="C54" s="3">
        <v>0.57140000000000002</v>
      </c>
      <c r="D54" s="3">
        <v>0.57140000000000002</v>
      </c>
      <c r="E54" s="3">
        <f t="shared" si="3"/>
        <v>3.2258064516129031E-2</v>
      </c>
      <c r="F54" s="3">
        <f t="shared" si="2"/>
        <v>0.98210825722057282</v>
      </c>
      <c r="G54" s="3">
        <f t="shared" si="2"/>
        <v>0.98210825722057282</v>
      </c>
    </row>
    <row r="55" spans="1:7" ht="16.149999999999999" thickBot="1" x14ac:dyDescent="0.5">
      <c r="A55" s="28" t="s">
        <v>55</v>
      </c>
      <c r="B55" s="29"/>
      <c r="C55" s="7"/>
      <c r="D55" s="7"/>
      <c r="E55" s="7">
        <f>SUM(E24:E54)</f>
        <v>0.99999999999999933</v>
      </c>
      <c r="F55" s="12">
        <f>PRODUCT(F24:F54)</f>
        <v>0.33950038550107486</v>
      </c>
      <c r="G55" s="12">
        <f>PRODUCT(G24:G54)</f>
        <v>0.22622847603314991</v>
      </c>
    </row>
  </sheetData>
  <mergeCells count="32">
    <mergeCell ref="C6:C7"/>
    <mergeCell ref="D6:D7"/>
    <mergeCell ref="F6:F7"/>
    <mergeCell ref="G6:G7"/>
    <mergeCell ref="A24:A28"/>
    <mergeCell ref="A14:B14"/>
    <mergeCell ref="A15:B15"/>
    <mergeCell ref="A16:B16"/>
    <mergeCell ref="A17:B17"/>
    <mergeCell ref="A18:B18"/>
    <mergeCell ref="A20:G21"/>
    <mergeCell ref="A1:G4"/>
    <mergeCell ref="A22:A23"/>
    <mergeCell ref="B22:B23"/>
    <mergeCell ref="C22:D22"/>
    <mergeCell ref="E22:E23"/>
    <mergeCell ref="F22:G22"/>
    <mergeCell ref="A8:B8"/>
    <mergeCell ref="A9:B9"/>
    <mergeCell ref="A10:B10"/>
    <mergeCell ref="A11:B11"/>
    <mergeCell ref="A12:B12"/>
    <mergeCell ref="A13:B13"/>
    <mergeCell ref="A5:B7"/>
    <mergeCell ref="C5:D5"/>
    <mergeCell ref="E5:E7"/>
    <mergeCell ref="F5:G5"/>
    <mergeCell ref="A29:A33"/>
    <mergeCell ref="A34:A42"/>
    <mergeCell ref="A43:A44"/>
    <mergeCell ref="A45:A54"/>
    <mergeCell ref="A55:B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395C-D08A-4CC7-8F5C-A8D278376389}">
  <dimension ref="A1:P46"/>
  <sheetViews>
    <sheetView zoomScale="60" zoomScaleNormal="60" zoomScaleSheetLayoutView="50" workbookViewId="0">
      <selection activeCell="M9" sqref="M9"/>
    </sheetView>
  </sheetViews>
  <sheetFormatPr defaultRowHeight="14.25" x14ac:dyDescent="0.45"/>
  <cols>
    <col min="2" max="2" width="45.265625" customWidth="1"/>
    <col min="3" max="3" width="26.265625" customWidth="1"/>
    <col min="4" max="4" width="16.265625" customWidth="1"/>
    <col min="5" max="5" width="11.3984375" customWidth="1"/>
    <col min="6" max="6" width="25.3984375" customWidth="1"/>
    <col min="7" max="7" width="19.86328125" bestFit="1" customWidth="1"/>
    <col min="11" max="16" width="15.265625" customWidth="1"/>
  </cols>
  <sheetData>
    <row r="1" spans="1:16" x14ac:dyDescent="0.45">
      <c r="B1" s="48" t="s">
        <v>69</v>
      </c>
      <c r="C1" s="48"/>
      <c r="D1" s="48"/>
      <c r="E1" s="48"/>
      <c r="F1" s="48"/>
      <c r="G1" s="48"/>
      <c r="H1" s="48"/>
      <c r="I1" s="48"/>
    </row>
    <row r="2" spans="1:16" x14ac:dyDescent="0.45">
      <c r="B2" s="48"/>
      <c r="C2" s="48"/>
      <c r="D2" s="48"/>
      <c r="E2" s="48"/>
      <c r="F2" s="48"/>
      <c r="G2" s="48"/>
      <c r="H2" s="48"/>
      <c r="I2" s="48"/>
    </row>
    <row r="4" spans="1:16" s="1" customFormat="1" ht="15.75" customHeight="1" x14ac:dyDescent="0.5">
      <c r="A4" s="30" t="s">
        <v>44</v>
      </c>
      <c r="B4" s="30"/>
      <c r="C4" s="30"/>
      <c r="D4" s="30"/>
      <c r="E4" s="30"/>
      <c r="F4" s="30"/>
      <c r="G4" s="30"/>
      <c r="K4" s="23"/>
      <c r="L4" s="23"/>
    </row>
    <row r="5" spans="1:16" s="1" customFormat="1" ht="15.75" customHeight="1" x14ac:dyDescent="0.5">
      <c r="A5" s="30"/>
      <c r="B5" s="30"/>
      <c r="C5" s="30"/>
      <c r="D5" s="30"/>
      <c r="E5" s="30"/>
      <c r="F5" s="30"/>
      <c r="G5" s="30"/>
    </row>
    <row r="6" spans="1:16" s="1" customFormat="1" ht="9.75" customHeight="1" thickBot="1" x14ac:dyDescent="0.55000000000000004">
      <c r="A6" s="30"/>
      <c r="B6" s="30"/>
      <c r="C6" s="30"/>
      <c r="D6" s="30"/>
      <c r="E6" s="30"/>
      <c r="F6" s="30"/>
      <c r="G6" s="30"/>
    </row>
    <row r="7" spans="1:16" s="1" customFormat="1" ht="15.75" hidden="1" customHeight="1" x14ac:dyDescent="0.55000000000000004">
      <c r="A7" s="31"/>
      <c r="B7" s="31"/>
      <c r="C7" s="31"/>
      <c r="D7" s="31"/>
      <c r="E7" s="31"/>
      <c r="F7" s="31"/>
      <c r="G7" s="31"/>
    </row>
    <row r="8" spans="1:16" s="1" customFormat="1" ht="63" customHeight="1" thickBot="1" x14ac:dyDescent="0.55000000000000004">
      <c r="A8" s="33" t="s">
        <v>0</v>
      </c>
      <c r="B8" s="33"/>
      <c r="C8" s="34" t="s">
        <v>1</v>
      </c>
      <c r="D8" s="34"/>
      <c r="E8" s="35" t="s">
        <v>2</v>
      </c>
      <c r="F8" s="34" t="s">
        <v>65</v>
      </c>
      <c r="G8" s="34"/>
      <c r="J8" s="50" t="s">
        <v>73</v>
      </c>
      <c r="K8" s="13" t="s">
        <v>56</v>
      </c>
      <c r="L8" s="14" t="s">
        <v>57</v>
      </c>
      <c r="M8" s="14" t="s">
        <v>58</v>
      </c>
      <c r="N8" s="14" t="s">
        <v>59</v>
      </c>
      <c r="O8" s="14" t="s">
        <v>66</v>
      </c>
      <c r="P8" s="14" t="s">
        <v>67</v>
      </c>
    </row>
    <row r="9" spans="1:16" s="1" customFormat="1" ht="31.5" customHeight="1" thickBot="1" x14ac:dyDescent="0.55000000000000004">
      <c r="A9" s="33"/>
      <c r="B9" s="33"/>
      <c r="C9" s="34" t="s">
        <v>3</v>
      </c>
      <c r="D9" s="34" t="s">
        <v>4</v>
      </c>
      <c r="E9" s="35"/>
      <c r="F9" s="34" t="s">
        <v>5</v>
      </c>
      <c r="G9" s="34" t="s">
        <v>6</v>
      </c>
      <c r="J9" s="50"/>
      <c r="K9" s="15" t="s">
        <v>60</v>
      </c>
      <c r="L9" s="16">
        <v>0.5</v>
      </c>
      <c r="M9" s="16">
        <f>'Socio-Econ Pillar'!F18</f>
        <v>0.41996193507018026</v>
      </c>
      <c r="N9" s="16">
        <f>'Socio-Econ Pillar'!G18</f>
        <v>0.38432178234478886</v>
      </c>
      <c r="O9" s="17">
        <f>M9^$L$9</f>
        <v>0.64804470144441439</v>
      </c>
      <c r="P9" s="17">
        <f>N9^$L$9</f>
        <v>0.61993691803665707</v>
      </c>
    </row>
    <row r="10" spans="1:16" s="1" customFormat="1" ht="15.75" customHeight="1" thickBot="1" x14ac:dyDescent="0.55000000000000004">
      <c r="A10" s="33"/>
      <c r="B10" s="33"/>
      <c r="C10" s="34"/>
      <c r="D10" s="34"/>
      <c r="E10" s="35"/>
      <c r="F10" s="34"/>
      <c r="G10" s="34"/>
      <c r="J10" s="50"/>
      <c r="K10" s="15" t="s">
        <v>61</v>
      </c>
      <c r="L10" s="16">
        <v>0.5</v>
      </c>
      <c r="M10" s="16">
        <f>'Socio-Econ Pillar'!F55</f>
        <v>0.33950038550107486</v>
      </c>
      <c r="N10" s="16">
        <f>'Socio-Econ Pillar'!G55</f>
        <v>0.22622847603314991</v>
      </c>
      <c r="O10" s="17">
        <f>M10^$L$10</f>
        <v>0.5826666160859697</v>
      </c>
      <c r="P10" s="17">
        <f>N10^$L$10</f>
        <v>0.47563481373123845</v>
      </c>
    </row>
    <row r="11" spans="1:16" s="1" customFormat="1" ht="45.4" thickBot="1" x14ac:dyDescent="0.55000000000000004">
      <c r="A11" s="37" t="s">
        <v>43</v>
      </c>
      <c r="B11" s="37"/>
      <c r="C11" s="3">
        <v>0.52</v>
      </c>
      <c r="D11" s="3">
        <v>0.34399999999999997</v>
      </c>
      <c r="E11" s="4">
        <f>1/8</f>
        <v>0.125</v>
      </c>
      <c r="F11" s="4">
        <f>C11^$E$11</f>
        <v>0.92151077557388328</v>
      </c>
      <c r="G11" s="4">
        <f>D11^$E$11</f>
        <v>0.87512442502878451</v>
      </c>
      <c r="J11" s="50"/>
      <c r="K11" s="18" t="s">
        <v>62</v>
      </c>
      <c r="L11" s="19">
        <v>1</v>
      </c>
      <c r="M11" s="19"/>
      <c r="N11" s="19"/>
      <c r="O11" s="19">
        <f>PRODUCT(O9:O10)</f>
        <v>0.37759401326305947</v>
      </c>
      <c r="P11" s="19">
        <f>PRODUCT(P9:P10)</f>
        <v>0.29486358053548345</v>
      </c>
    </row>
    <row r="12" spans="1:16" s="1" customFormat="1" ht="15.75" customHeight="1" thickBot="1" x14ac:dyDescent="0.55000000000000004">
      <c r="A12" s="37" t="s">
        <v>40</v>
      </c>
      <c r="B12" s="37"/>
      <c r="C12" s="2">
        <v>0.42799999999999999</v>
      </c>
      <c r="D12" s="2">
        <v>0.42799999999999999</v>
      </c>
      <c r="E12" s="4">
        <f t="shared" ref="E12:E18" si="0">1/8</f>
        <v>0.125</v>
      </c>
      <c r="F12" s="4">
        <f t="shared" ref="F12:G18" si="1">C12^$E$11</f>
        <v>0.89935358695950729</v>
      </c>
      <c r="G12" s="4">
        <f t="shared" si="1"/>
        <v>0.89935358695950729</v>
      </c>
      <c r="J12"/>
      <c r="K12"/>
      <c r="L12"/>
      <c r="M12"/>
      <c r="N12"/>
      <c r="O12"/>
      <c r="P12"/>
    </row>
    <row r="13" spans="1:16" s="1" customFormat="1" ht="15.75" customHeight="1" thickBot="1" x14ac:dyDescent="0.55000000000000004">
      <c r="A13" s="37" t="s">
        <v>47</v>
      </c>
      <c r="B13" s="37"/>
      <c r="C13" s="9">
        <v>0.1578</v>
      </c>
      <c r="D13" s="9">
        <v>0.2631</v>
      </c>
      <c r="E13" s="4">
        <f t="shared" si="0"/>
        <v>0.125</v>
      </c>
      <c r="F13" s="4">
        <f t="shared" si="1"/>
        <v>0.79389556324649513</v>
      </c>
      <c r="G13" s="4">
        <f t="shared" si="1"/>
        <v>0.84628200441658252</v>
      </c>
      <c r="J13" s="50" t="s">
        <v>68</v>
      </c>
      <c r="K13" s="13" t="s">
        <v>56</v>
      </c>
      <c r="L13" s="14" t="s">
        <v>57</v>
      </c>
      <c r="M13" s="14" t="s">
        <v>58</v>
      </c>
      <c r="N13" s="14" t="s">
        <v>59</v>
      </c>
      <c r="O13" s="14" t="s">
        <v>66</v>
      </c>
      <c r="P13" s="14" t="s">
        <v>67</v>
      </c>
    </row>
    <row r="14" spans="1:16" s="1" customFormat="1" ht="15.75" customHeight="1" thickBot="1" x14ac:dyDescent="0.55000000000000004">
      <c r="A14" s="38" t="s">
        <v>7</v>
      </c>
      <c r="B14" s="38"/>
      <c r="C14" s="3">
        <v>0.73199999999999998</v>
      </c>
      <c r="D14" s="2">
        <v>0.75700000000000001</v>
      </c>
      <c r="E14" s="4">
        <f t="shared" si="0"/>
        <v>0.125</v>
      </c>
      <c r="F14" s="4">
        <f t="shared" si="1"/>
        <v>0.96175374287104098</v>
      </c>
      <c r="G14" s="4">
        <f t="shared" si="1"/>
        <v>0.96579951936937247</v>
      </c>
      <c r="J14" s="50"/>
      <c r="K14" s="15" t="s">
        <v>60</v>
      </c>
      <c r="L14" s="16">
        <v>0.5</v>
      </c>
      <c r="M14" s="16">
        <f>'sc (1)'!F19</f>
        <v>0.45191305865968207</v>
      </c>
      <c r="N14" s="16">
        <f>'sc (1)'!G19</f>
        <v>0.40449320523655174</v>
      </c>
      <c r="O14" s="17">
        <f>M14^$L$9</f>
        <v>0.67224479072707</v>
      </c>
      <c r="P14" s="17">
        <f>N14^$L$9</f>
        <v>0.63599780285512919</v>
      </c>
    </row>
    <row r="15" spans="1:16" s="1" customFormat="1" ht="46.5" thickBot="1" x14ac:dyDescent="0.55000000000000004">
      <c r="A15" s="37" t="s">
        <v>8</v>
      </c>
      <c r="B15" s="37"/>
      <c r="C15" s="3">
        <v>0.61350000000000005</v>
      </c>
      <c r="D15" s="3">
        <v>0.63500000000000001</v>
      </c>
      <c r="E15" s="4">
        <f t="shared" si="0"/>
        <v>0.125</v>
      </c>
      <c r="F15" s="4">
        <f t="shared" si="1"/>
        <v>0.94075561879168301</v>
      </c>
      <c r="G15" s="4">
        <f t="shared" si="1"/>
        <v>0.94481486095903144</v>
      </c>
      <c r="J15" s="50"/>
      <c r="K15" s="15" t="s">
        <v>61</v>
      </c>
      <c r="L15" s="16">
        <v>0.5</v>
      </c>
      <c r="M15" s="16">
        <f>'sc (1)'!F46</f>
        <v>0.3618248520259576</v>
      </c>
      <c r="N15" s="16">
        <f>'sc (1)'!G46</f>
        <v>0.19872675583983612</v>
      </c>
      <c r="O15" s="17">
        <f>M15^$L$10</f>
        <v>0.6015187877580862</v>
      </c>
      <c r="P15" s="17">
        <f>N15^$L$10</f>
        <v>0.44578779238538613</v>
      </c>
    </row>
    <row r="16" spans="1:16" s="1" customFormat="1" ht="63" customHeight="1" thickBot="1" x14ac:dyDescent="0.55000000000000004">
      <c r="A16" s="37" t="s">
        <v>41</v>
      </c>
      <c r="B16" s="37"/>
      <c r="C16" s="2">
        <v>0.28599999999999998</v>
      </c>
      <c r="D16" s="2">
        <v>0.14299999999999999</v>
      </c>
      <c r="E16" s="4">
        <f t="shared" si="0"/>
        <v>0.125</v>
      </c>
      <c r="F16" s="4">
        <f t="shared" si="1"/>
        <v>0.85515680130535288</v>
      </c>
      <c r="G16" s="4">
        <f t="shared" si="1"/>
        <v>0.78418224437098227</v>
      </c>
      <c r="J16" s="50"/>
      <c r="K16" s="18" t="s">
        <v>62</v>
      </c>
      <c r="L16" s="19">
        <v>1</v>
      </c>
      <c r="M16" s="19"/>
      <c r="N16" s="19"/>
      <c r="O16" s="19">
        <f>PRODUCT(O14:O15)</f>
        <v>0.4043678715948355</v>
      </c>
      <c r="P16" s="19">
        <f>PRODUCT(P14:P15)</f>
        <v>0.28352005649674406</v>
      </c>
    </row>
    <row r="17" spans="1:7" s="1" customFormat="1" ht="15.75" customHeight="1" x14ac:dyDescent="0.5">
      <c r="A17" s="39" t="s">
        <v>9</v>
      </c>
      <c r="B17" s="40"/>
      <c r="C17" s="2">
        <v>0.42849999999999999</v>
      </c>
      <c r="D17" s="2">
        <v>0.28570000000000001</v>
      </c>
      <c r="E17" s="4">
        <f t="shared" si="0"/>
        <v>0.125</v>
      </c>
      <c r="F17" s="4">
        <f t="shared" si="1"/>
        <v>0.89948485072474615</v>
      </c>
      <c r="G17" s="4">
        <f t="shared" si="1"/>
        <v>0.85504462261164726</v>
      </c>
    </row>
    <row r="18" spans="1:7" s="11" customFormat="1" ht="15.75" customHeight="1" x14ac:dyDescent="0.5">
      <c r="A18" s="39" t="s">
        <v>42</v>
      </c>
      <c r="B18" s="40"/>
      <c r="C18" s="10">
        <v>0.9</v>
      </c>
      <c r="D18" s="10">
        <v>0.94199999999999995</v>
      </c>
      <c r="E18" s="4">
        <f t="shared" si="0"/>
        <v>0.125</v>
      </c>
      <c r="F18" s="4">
        <f t="shared" si="1"/>
        <v>0.98691628136600151</v>
      </c>
      <c r="G18" s="4">
        <f t="shared" si="1"/>
        <v>0.99255907125886556</v>
      </c>
    </row>
    <row r="19" spans="1:7" s="1" customFormat="1" ht="15.75" customHeight="1" x14ac:dyDescent="0.5">
      <c r="A19" s="41" t="s">
        <v>10</v>
      </c>
      <c r="B19" s="42"/>
      <c r="C19" s="3"/>
      <c r="D19" s="3"/>
      <c r="E19" s="3">
        <f>SUM(E11:E18)</f>
        <v>1</v>
      </c>
      <c r="F19" s="5">
        <f>PRODUCT(F11:F18)</f>
        <v>0.45191305865968207</v>
      </c>
      <c r="G19" s="5">
        <f>PRODUCT(G11:G18)</f>
        <v>0.40449320523655174</v>
      </c>
    </row>
    <row r="20" spans="1:7" ht="14.65" thickBot="1" x14ac:dyDescent="0.5"/>
    <row r="21" spans="1:7" ht="15" customHeight="1" x14ac:dyDescent="0.45">
      <c r="A21" s="43" t="s">
        <v>45</v>
      </c>
      <c r="B21" s="44"/>
      <c r="C21" s="44"/>
      <c r="D21" s="44"/>
      <c r="E21" s="44"/>
      <c r="F21" s="44"/>
      <c r="G21" s="45"/>
    </row>
    <row r="22" spans="1:7" ht="15" customHeight="1" x14ac:dyDescent="0.45">
      <c r="A22" s="46"/>
      <c r="B22" s="31"/>
      <c r="C22" s="31"/>
      <c r="D22" s="31"/>
      <c r="E22" s="31"/>
      <c r="F22" s="31"/>
      <c r="G22" s="47"/>
    </row>
    <row r="23" spans="1:7" ht="15.75" x14ac:dyDescent="0.45">
      <c r="A23" s="32" t="s">
        <v>0</v>
      </c>
      <c r="B23" s="33" t="s">
        <v>11</v>
      </c>
      <c r="C23" s="34" t="s">
        <v>1</v>
      </c>
      <c r="D23" s="34"/>
      <c r="E23" s="35" t="s">
        <v>2</v>
      </c>
      <c r="F23" s="34" t="s">
        <v>65</v>
      </c>
      <c r="G23" s="36"/>
    </row>
    <row r="24" spans="1:7" ht="31.5" x14ac:dyDescent="0.45">
      <c r="A24" s="32"/>
      <c r="B24" s="33"/>
      <c r="C24" s="20" t="s">
        <v>3</v>
      </c>
      <c r="D24" s="20" t="s">
        <v>4</v>
      </c>
      <c r="E24" s="35"/>
      <c r="F24" s="20" t="s">
        <v>5</v>
      </c>
      <c r="G24" s="22" t="s">
        <v>6</v>
      </c>
    </row>
    <row r="25" spans="1:7" ht="15.75" x14ac:dyDescent="0.45">
      <c r="A25" s="27" t="s">
        <v>12</v>
      </c>
      <c r="B25" s="6" t="s">
        <v>13</v>
      </c>
      <c r="C25" s="2">
        <v>0.40229999999999999</v>
      </c>
      <c r="D25" s="2">
        <v>0.156</v>
      </c>
      <c r="E25" s="3">
        <f>1/21</f>
        <v>4.7619047619047616E-2</v>
      </c>
      <c r="F25" s="3">
        <f>C25^$E$25</f>
        <v>0.95756673170616868</v>
      </c>
      <c r="G25" s="3">
        <f>D25^$E$25</f>
        <v>0.91532929437011401</v>
      </c>
    </row>
    <row r="26" spans="1:7" ht="15.75" x14ac:dyDescent="0.45">
      <c r="A26" s="27"/>
      <c r="B26" s="6" t="s">
        <v>14</v>
      </c>
      <c r="C26" s="3">
        <v>0.51590000000000003</v>
      </c>
      <c r="D26" s="3">
        <v>0.35310000000000002</v>
      </c>
      <c r="E26" s="3">
        <f t="shared" ref="E26:E45" si="2">1/21</f>
        <v>4.7619047619047616E-2</v>
      </c>
      <c r="F26" s="3">
        <f t="shared" ref="F26:F45" si="3">C26^$E$25</f>
        <v>0.96897516061187006</v>
      </c>
      <c r="G26" s="3">
        <f t="shared" ref="G26:G45" si="4">D26^$E$25</f>
        <v>0.95163700144556818</v>
      </c>
    </row>
    <row r="27" spans="1:7" ht="15.75" x14ac:dyDescent="0.45">
      <c r="A27" s="27"/>
      <c r="B27" s="6" t="s">
        <v>15</v>
      </c>
      <c r="C27" s="2">
        <v>7.1199999999999999E-2</v>
      </c>
      <c r="D27" s="2">
        <v>0.13220000000000001</v>
      </c>
      <c r="E27" s="3">
        <f t="shared" si="2"/>
        <v>4.7619047619047616E-2</v>
      </c>
      <c r="F27" s="3">
        <f t="shared" si="3"/>
        <v>0.88177176885482322</v>
      </c>
      <c r="G27" s="3">
        <f t="shared" si="4"/>
        <v>0.90814224529510335</v>
      </c>
    </row>
    <row r="28" spans="1:7" ht="15.75" x14ac:dyDescent="0.45">
      <c r="A28" s="27"/>
      <c r="B28" s="6" t="s">
        <v>16</v>
      </c>
      <c r="C28" s="3">
        <v>0.71419999999999995</v>
      </c>
      <c r="D28" s="3">
        <v>0.14199999999999999</v>
      </c>
      <c r="E28" s="3">
        <f t="shared" si="2"/>
        <v>4.7619047619047616E-2</v>
      </c>
      <c r="F28" s="3">
        <f t="shared" si="3"/>
        <v>0.98409956600259296</v>
      </c>
      <c r="G28" s="3">
        <f t="shared" si="4"/>
        <v>0.91124000613582024</v>
      </c>
    </row>
    <row r="29" spans="1:7" ht="15.75" x14ac:dyDescent="0.45">
      <c r="A29" s="27"/>
      <c r="B29" s="6" t="s">
        <v>17</v>
      </c>
      <c r="C29" s="3">
        <v>0.71399999999999997</v>
      </c>
      <c r="D29" s="3">
        <v>0.42799999999999999</v>
      </c>
      <c r="E29" s="3">
        <f t="shared" si="2"/>
        <v>4.7619047619047616E-2</v>
      </c>
      <c r="F29" s="3">
        <f t="shared" si="3"/>
        <v>0.98408644135004875</v>
      </c>
      <c r="G29" s="3">
        <f t="shared" si="4"/>
        <v>0.96039458628324093</v>
      </c>
    </row>
    <row r="30" spans="1:7" ht="15.75" x14ac:dyDescent="0.45">
      <c r="A30" s="27" t="s">
        <v>18</v>
      </c>
      <c r="B30" s="6" t="s">
        <v>19</v>
      </c>
      <c r="C30" s="3">
        <v>0.112</v>
      </c>
      <c r="D30" s="3">
        <v>0.28000000000000003</v>
      </c>
      <c r="E30" s="3">
        <f t="shared" si="2"/>
        <v>4.7619047619047616E-2</v>
      </c>
      <c r="F30" s="3">
        <f t="shared" si="3"/>
        <v>0.90099974433754237</v>
      </c>
      <c r="G30" s="3">
        <f t="shared" si="4"/>
        <v>0.94118325525503099</v>
      </c>
    </row>
    <row r="31" spans="1:7" ht="15.75" x14ac:dyDescent="0.45">
      <c r="A31" s="27"/>
      <c r="B31" s="6" t="s">
        <v>20</v>
      </c>
      <c r="C31" s="3">
        <v>0.33300000000000002</v>
      </c>
      <c r="D31" s="3">
        <v>0.29599999999999999</v>
      </c>
      <c r="E31" s="3">
        <f t="shared" si="2"/>
        <v>4.7619047619047616E-2</v>
      </c>
      <c r="F31" s="3">
        <f t="shared" si="3"/>
        <v>0.94898478443508127</v>
      </c>
      <c r="G31" s="3">
        <f t="shared" si="4"/>
        <v>0.94367709687637569</v>
      </c>
    </row>
    <row r="32" spans="1:7" ht="15.75" x14ac:dyDescent="0.45">
      <c r="A32" s="27"/>
      <c r="B32" s="6" t="s">
        <v>21</v>
      </c>
      <c r="C32" s="3">
        <v>0.28499999999999998</v>
      </c>
      <c r="D32" s="3">
        <v>0.14299999999999999</v>
      </c>
      <c r="E32" s="3">
        <f t="shared" si="2"/>
        <v>4.7619047619047616E-2</v>
      </c>
      <c r="F32" s="3">
        <f t="shared" si="3"/>
        <v>0.94197685372089301</v>
      </c>
      <c r="G32" s="3">
        <f t="shared" si="4"/>
        <v>0.91154456620864044</v>
      </c>
    </row>
    <row r="33" spans="1:7" ht="15.75" x14ac:dyDescent="0.45">
      <c r="A33" s="27"/>
      <c r="B33" s="6" t="s">
        <v>48</v>
      </c>
      <c r="C33" s="3">
        <v>0.19500000000000001</v>
      </c>
      <c r="D33" s="3">
        <v>0.153</v>
      </c>
      <c r="E33" s="3">
        <f t="shared" si="2"/>
        <v>4.7619047619047616E-2</v>
      </c>
      <c r="F33" s="3">
        <f t="shared" si="3"/>
        <v>0.92510733487754293</v>
      </c>
      <c r="G33" s="3">
        <f t="shared" si="4"/>
        <v>0.91448330733033878</v>
      </c>
    </row>
    <row r="34" spans="1:7" ht="15.75" x14ac:dyDescent="0.45">
      <c r="A34" s="27"/>
      <c r="B34" s="6" t="s">
        <v>49</v>
      </c>
      <c r="C34" s="3">
        <v>0.71399999999999997</v>
      </c>
      <c r="D34" s="3">
        <v>0.28499999999999998</v>
      </c>
      <c r="E34" s="3">
        <f t="shared" si="2"/>
        <v>4.7619047619047616E-2</v>
      </c>
      <c r="F34" s="3">
        <f t="shared" si="3"/>
        <v>0.98408644135004875</v>
      </c>
      <c r="G34" s="3">
        <f t="shared" si="4"/>
        <v>0.94197685372089301</v>
      </c>
    </row>
    <row r="35" spans="1:7" ht="15.75" x14ac:dyDescent="0.45">
      <c r="A35" s="27" t="s">
        <v>22</v>
      </c>
      <c r="B35" s="6" t="s">
        <v>39</v>
      </c>
      <c r="C35" s="3">
        <v>0.78900000000000003</v>
      </c>
      <c r="D35" s="3">
        <v>0.79500000000000004</v>
      </c>
      <c r="E35" s="3">
        <f t="shared" si="2"/>
        <v>4.7619047619047616E-2</v>
      </c>
      <c r="F35" s="3">
        <f t="shared" si="3"/>
        <v>0.98877825039272127</v>
      </c>
      <c r="G35" s="3">
        <f t="shared" si="4"/>
        <v>0.98913501855781827</v>
      </c>
    </row>
    <row r="36" spans="1:7" ht="15.75" x14ac:dyDescent="0.45">
      <c r="A36" s="27"/>
      <c r="B36" s="21" t="s">
        <v>23</v>
      </c>
      <c r="C36" s="10">
        <v>0.85699999999999998</v>
      </c>
      <c r="D36" s="10">
        <v>1E-4</v>
      </c>
      <c r="E36" s="3">
        <f t="shared" si="2"/>
        <v>4.7619047619047616E-2</v>
      </c>
      <c r="F36" s="3">
        <f t="shared" si="3"/>
        <v>0.99267848808048542</v>
      </c>
      <c r="G36" s="3">
        <f t="shared" si="4"/>
        <v>0.64494667710376241</v>
      </c>
    </row>
    <row r="37" spans="1:7" ht="15.75" x14ac:dyDescent="0.45">
      <c r="A37" s="27"/>
      <c r="B37" s="6" t="s">
        <v>24</v>
      </c>
      <c r="C37" s="3">
        <v>0.2392</v>
      </c>
      <c r="D37" s="3">
        <v>0.24829999999999999</v>
      </c>
      <c r="E37" s="3">
        <f t="shared" si="2"/>
        <v>4.7619047619047616E-2</v>
      </c>
      <c r="F37" s="3">
        <f t="shared" si="3"/>
        <v>0.93415124903484847</v>
      </c>
      <c r="G37" s="3">
        <f t="shared" si="4"/>
        <v>0.93581363270368689</v>
      </c>
    </row>
    <row r="38" spans="1:7" ht="15.75" x14ac:dyDescent="0.45">
      <c r="A38" s="27"/>
      <c r="B38" s="6" t="s">
        <v>25</v>
      </c>
      <c r="C38" s="2">
        <v>0.54700000000000004</v>
      </c>
      <c r="D38" s="2">
        <v>0.47720000000000001</v>
      </c>
      <c r="E38" s="3">
        <f t="shared" si="2"/>
        <v>4.7619047619047616E-2</v>
      </c>
      <c r="F38" s="3">
        <f t="shared" si="3"/>
        <v>0.97167987076333673</v>
      </c>
      <c r="G38" s="3">
        <f t="shared" si="4"/>
        <v>0.9653838311616485</v>
      </c>
    </row>
    <row r="39" spans="1:7" ht="15.75" x14ac:dyDescent="0.45">
      <c r="A39" s="27"/>
      <c r="B39" s="6" t="s">
        <v>26</v>
      </c>
      <c r="C39" s="2">
        <v>0.89542999999999995</v>
      </c>
      <c r="D39" s="2">
        <v>0.76132999999999995</v>
      </c>
      <c r="E39" s="3">
        <f t="shared" si="2"/>
        <v>4.7619047619047616E-2</v>
      </c>
      <c r="F39" s="3">
        <f t="shared" si="3"/>
        <v>0.99475422504472966</v>
      </c>
      <c r="G39" s="3">
        <f t="shared" si="4"/>
        <v>0.98709878274459184</v>
      </c>
    </row>
    <row r="40" spans="1:7" ht="15.75" x14ac:dyDescent="0.45">
      <c r="A40" s="27"/>
      <c r="B40" s="6" t="s">
        <v>64</v>
      </c>
      <c r="C40" s="2">
        <v>0.68620000000000003</v>
      </c>
      <c r="D40" s="2">
        <v>0.49299999999999999</v>
      </c>
      <c r="E40" s="3">
        <f t="shared" si="2"/>
        <v>4.7619047619047616E-2</v>
      </c>
      <c r="F40" s="3">
        <f t="shared" si="3"/>
        <v>0.98222715981252728</v>
      </c>
      <c r="G40" s="3">
        <f t="shared" si="4"/>
        <v>0.96688241760852345</v>
      </c>
    </row>
    <row r="41" spans="1:7" ht="15.75" x14ac:dyDescent="0.45">
      <c r="A41" s="27" t="s">
        <v>29</v>
      </c>
      <c r="B41" s="6" t="s">
        <v>30</v>
      </c>
      <c r="C41" s="3">
        <v>0.66800000000000004</v>
      </c>
      <c r="D41" s="3">
        <v>0.54400000000000004</v>
      </c>
      <c r="E41" s="3">
        <f t="shared" si="2"/>
        <v>4.7619047619047616E-2</v>
      </c>
      <c r="F41" s="3">
        <f t="shared" si="3"/>
        <v>0.98097066864626303</v>
      </c>
      <c r="G41" s="3">
        <f t="shared" si="4"/>
        <v>0.97142543705976614</v>
      </c>
    </row>
    <row r="42" spans="1:7" ht="15.75" x14ac:dyDescent="0.45">
      <c r="A42" s="27"/>
      <c r="B42" s="6" t="s">
        <v>31</v>
      </c>
      <c r="C42" s="4">
        <v>0.4274</v>
      </c>
      <c r="D42" s="4">
        <v>0.3165</v>
      </c>
      <c r="E42" s="3">
        <f t="shared" si="2"/>
        <v>4.7619047619047616E-2</v>
      </c>
      <c r="F42" s="3">
        <f t="shared" si="3"/>
        <v>0.96033043165776166</v>
      </c>
      <c r="G42" s="3">
        <f t="shared" si="4"/>
        <v>0.94669105171646406</v>
      </c>
    </row>
    <row r="43" spans="1:7" ht="15.75" x14ac:dyDescent="0.45">
      <c r="A43" s="27" t="s">
        <v>32</v>
      </c>
      <c r="B43" s="6" t="s">
        <v>33</v>
      </c>
      <c r="C43" s="3">
        <v>1.6070000000000001E-2</v>
      </c>
      <c r="D43" s="3">
        <v>0.1321</v>
      </c>
      <c r="E43" s="3">
        <f t="shared" si="2"/>
        <v>4.7619047619047616E-2</v>
      </c>
      <c r="F43" s="3">
        <f t="shared" si="3"/>
        <v>0.8214330728669117</v>
      </c>
      <c r="G43" s="3">
        <f t="shared" si="4"/>
        <v>0.90810952180531779</v>
      </c>
    </row>
    <row r="44" spans="1:7" ht="15.75" x14ac:dyDescent="0.45">
      <c r="A44" s="27"/>
      <c r="B44" s="6" t="s">
        <v>51</v>
      </c>
      <c r="C44" s="3">
        <v>0.44900000000000001</v>
      </c>
      <c r="D44" s="3">
        <v>0.34899999999999998</v>
      </c>
      <c r="E44" s="3">
        <f t="shared" si="2"/>
        <v>4.7619047619047616E-2</v>
      </c>
      <c r="F44" s="3">
        <f t="shared" si="3"/>
        <v>0.96258768673496986</v>
      </c>
      <c r="G44" s="3">
        <f t="shared" si="4"/>
        <v>0.95110788522189516</v>
      </c>
    </row>
    <row r="45" spans="1:7" ht="15.75" x14ac:dyDescent="0.45">
      <c r="A45" s="27"/>
      <c r="B45" s="6" t="s">
        <v>35</v>
      </c>
      <c r="C45" s="3">
        <v>0.42849999999999999</v>
      </c>
      <c r="D45" s="3">
        <v>0.28570000000000001</v>
      </c>
      <c r="E45" s="3">
        <f t="shared" si="2"/>
        <v>4.7619047619047616E-2</v>
      </c>
      <c r="F45" s="3">
        <f t="shared" si="3"/>
        <v>0.96044798307491974</v>
      </c>
      <c r="G45" s="3">
        <f t="shared" si="4"/>
        <v>0.94208689780092414</v>
      </c>
    </row>
    <row r="46" spans="1:7" ht="16.149999999999999" thickBot="1" x14ac:dyDescent="0.5">
      <c r="A46" s="28" t="s">
        <v>55</v>
      </c>
      <c r="B46" s="29"/>
      <c r="C46" s="7"/>
      <c r="D46" s="7"/>
      <c r="E46" s="7">
        <f>SUM(E25:E45)</f>
        <v>1.0000000000000004</v>
      </c>
      <c r="F46" s="12">
        <f>PRODUCT(F25:F45)</f>
        <v>0.3618248520259576</v>
      </c>
      <c r="G46" s="12">
        <f>PRODUCT(G25:G45)</f>
        <v>0.19872675583983612</v>
      </c>
    </row>
  </sheetData>
  <mergeCells count="33">
    <mergeCell ref="J8:J11"/>
    <mergeCell ref="J13:J16"/>
    <mergeCell ref="A8:B10"/>
    <mergeCell ref="C8:D8"/>
    <mergeCell ref="E8:E10"/>
    <mergeCell ref="F8:G8"/>
    <mergeCell ref="C9:C10"/>
    <mergeCell ref="D9:D10"/>
    <mergeCell ref="F9:F10"/>
    <mergeCell ref="G9:G10"/>
    <mergeCell ref="A19:B19"/>
    <mergeCell ref="A21:G22"/>
    <mergeCell ref="A11:B11"/>
    <mergeCell ref="A12:B12"/>
    <mergeCell ref="A13:B13"/>
    <mergeCell ref="A14:B14"/>
    <mergeCell ref="A15:B15"/>
    <mergeCell ref="A4:G7"/>
    <mergeCell ref="B1:I2"/>
    <mergeCell ref="A43:A45"/>
    <mergeCell ref="A46:B46"/>
    <mergeCell ref="E23:E24"/>
    <mergeCell ref="F23:G23"/>
    <mergeCell ref="A25:A29"/>
    <mergeCell ref="A30:A34"/>
    <mergeCell ref="A35:A40"/>
    <mergeCell ref="A41:A42"/>
    <mergeCell ref="C23:D23"/>
    <mergeCell ref="A23:A24"/>
    <mergeCell ref="B23:B24"/>
    <mergeCell ref="A16:B16"/>
    <mergeCell ref="A17:B17"/>
    <mergeCell ref="A18:B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CCCE-A2BF-4148-8920-D4B0DAE3AEAC}">
  <dimension ref="A1:P58"/>
  <sheetViews>
    <sheetView zoomScale="60" zoomScaleNormal="60" zoomScaleSheetLayoutView="50" workbookViewId="0">
      <selection activeCell="E18" sqref="E18"/>
    </sheetView>
  </sheetViews>
  <sheetFormatPr defaultRowHeight="14.25" x14ac:dyDescent="0.45"/>
  <cols>
    <col min="2" max="2" width="45.265625" customWidth="1"/>
    <col min="3" max="3" width="13.73046875" customWidth="1"/>
    <col min="4" max="4" width="16.265625" customWidth="1"/>
    <col min="5" max="5" width="11.3984375" customWidth="1"/>
    <col min="6" max="6" width="25.3984375" customWidth="1"/>
    <col min="7" max="7" width="33.1328125" customWidth="1"/>
    <col min="11" max="16" width="13.9296875" customWidth="1"/>
  </cols>
  <sheetData>
    <row r="1" spans="1:16" x14ac:dyDescent="0.45">
      <c r="B1" s="49" t="s">
        <v>70</v>
      </c>
      <c r="C1" s="49"/>
      <c r="D1" s="49"/>
      <c r="E1" s="49"/>
      <c r="F1" s="49"/>
      <c r="G1" s="49"/>
    </row>
    <row r="2" spans="1:16" x14ac:dyDescent="0.45">
      <c r="B2" s="49"/>
      <c r="C2" s="49"/>
      <c r="D2" s="49"/>
      <c r="E2" s="49"/>
      <c r="F2" s="49"/>
      <c r="G2" s="49"/>
    </row>
    <row r="4" spans="1:16" s="1" customFormat="1" ht="15.75" customHeight="1" x14ac:dyDescent="0.5">
      <c r="A4" s="30" t="s">
        <v>44</v>
      </c>
      <c r="B4" s="30"/>
      <c r="C4" s="30"/>
      <c r="D4" s="30"/>
      <c r="E4" s="30"/>
      <c r="F4" s="30"/>
      <c r="G4" s="30"/>
      <c r="K4" s="23"/>
      <c r="L4" s="23"/>
    </row>
    <row r="5" spans="1:16" s="1" customFormat="1" ht="15.75" customHeight="1" x14ac:dyDescent="0.5">
      <c r="A5" s="30"/>
      <c r="B5" s="30"/>
      <c r="C5" s="30"/>
      <c r="D5" s="30"/>
      <c r="E5" s="30"/>
      <c r="F5" s="30"/>
      <c r="G5" s="30"/>
    </row>
    <row r="6" spans="1:16" s="1" customFormat="1" ht="9.75" customHeight="1" thickBot="1" x14ac:dyDescent="0.55000000000000004">
      <c r="A6" s="30"/>
      <c r="B6" s="30"/>
      <c r="C6" s="30"/>
      <c r="D6" s="30"/>
      <c r="E6" s="30"/>
      <c r="F6" s="30"/>
      <c r="G6" s="30"/>
    </row>
    <row r="7" spans="1:16" s="1" customFormat="1" ht="15.75" hidden="1" customHeight="1" x14ac:dyDescent="0.5">
      <c r="A7" s="31"/>
      <c r="B7" s="31"/>
      <c r="C7" s="31"/>
      <c r="D7" s="31"/>
      <c r="E7" s="31"/>
      <c r="F7" s="31"/>
      <c r="G7" s="31"/>
    </row>
    <row r="8" spans="1:16" s="1" customFormat="1" ht="63" customHeight="1" thickBot="1" x14ac:dyDescent="0.55000000000000004">
      <c r="A8" s="33" t="s">
        <v>0</v>
      </c>
      <c r="B8" s="33"/>
      <c r="C8" s="34" t="s">
        <v>1</v>
      </c>
      <c r="D8" s="34"/>
      <c r="E8" s="35" t="s">
        <v>2</v>
      </c>
      <c r="F8" s="34" t="s">
        <v>65</v>
      </c>
      <c r="G8" s="34"/>
      <c r="J8" s="50" t="s">
        <v>74</v>
      </c>
      <c r="K8" s="13" t="s">
        <v>56</v>
      </c>
      <c r="L8" s="14" t="s">
        <v>57</v>
      </c>
      <c r="M8" s="14" t="s">
        <v>58</v>
      </c>
      <c r="N8" s="14" t="s">
        <v>59</v>
      </c>
      <c r="O8" s="14" t="s">
        <v>66</v>
      </c>
      <c r="P8" s="14" t="s">
        <v>67</v>
      </c>
    </row>
    <row r="9" spans="1:16" s="1" customFormat="1" ht="31.5" customHeight="1" thickBot="1" x14ac:dyDescent="0.55000000000000004">
      <c r="A9" s="33"/>
      <c r="B9" s="33"/>
      <c r="C9" s="34" t="s">
        <v>3</v>
      </c>
      <c r="D9" s="34" t="s">
        <v>4</v>
      </c>
      <c r="E9" s="35"/>
      <c r="F9" s="34" t="s">
        <v>5</v>
      </c>
      <c r="G9" s="34" t="s">
        <v>6</v>
      </c>
      <c r="J9" s="50"/>
      <c r="K9" s="15" t="s">
        <v>60</v>
      </c>
      <c r="L9" s="16">
        <v>0.5</v>
      </c>
      <c r="M9" s="16">
        <f>'Socio-Econ Pillar'!F18</f>
        <v>0.41996193507018026</v>
      </c>
      <c r="N9" s="16">
        <f>'Socio-Econ Pillar'!G18</f>
        <v>0.38432178234478886</v>
      </c>
      <c r="O9" s="17">
        <f>M9^$L$9</f>
        <v>0.64804470144441439</v>
      </c>
      <c r="P9" s="17">
        <f>N9^$L$9</f>
        <v>0.61993691803665707</v>
      </c>
    </row>
    <row r="10" spans="1:16" s="1" customFormat="1" ht="15.75" customHeight="1" thickBot="1" x14ac:dyDescent="0.55000000000000004">
      <c r="A10" s="33"/>
      <c r="B10" s="33"/>
      <c r="C10" s="34"/>
      <c r="D10" s="34"/>
      <c r="E10" s="35"/>
      <c r="F10" s="34"/>
      <c r="G10" s="34"/>
      <c r="J10" s="50"/>
      <c r="K10" s="15" t="s">
        <v>61</v>
      </c>
      <c r="L10" s="16">
        <v>0.5</v>
      </c>
      <c r="M10" s="16">
        <f>'Socio-Econ Pillar'!F55</f>
        <v>0.33950038550107486</v>
      </c>
      <c r="N10" s="16">
        <f>'Socio-Econ Pillar'!G55</f>
        <v>0.22622847603314991</v>
      </c>
      <c r="O10" s="17">
        <f>M10^$L$10</f>
        <v>0.5826666160859697</v>
      </c>
      <c r="P10" s="17">
        <f>N10^$L$10</f>
        <v>0.47563481373123845</v>
      </c>
    </row>
    <row r="11" spans="1:16" s="1" customFormat="1" ht="30.4" thickBot="1" x14ac:dyDescent="0.55000000000000004">
      <c r="A11" s="37" t="s">
        <v>43</v>
      </c>
      <c r="B11" s="37"/>
      <c r="C11" s="3">
        <v>0.52</v>
      </c>
      <c r="D11" s="3">
        <v>0.34399999999999997</v>
      </c>
      <c r="E11" s="51">
        <f>+'Socio-Econ Pillar'!E8/2</f>
        <v>0.05</v>
      </c>
      <c r="F11" s="4">
        <f>C11^$E$11</f>
        <v>0.96783242305535588</v>
      </c>
      <c r="G11" s="4">
        <f>D11^$E$11</f>
        <v>0.94804275163700014</v>
      </c>
      <c r="J11" s="50"/>
      <c r="K11" s="18" t="s">
        <v>62</v>
      </c>
      <c r="L11" s="19">
        <v>1</v>
      </c>
      <c r="M11" s="19"/>
      <c r="N11" s="19"/>
      <c r="O11" s="19">
        <f>PRODUCT(O9:O10)</f>
        <v>0.37759401326305947</v>
      </c>
      <c r="P11" s="19">
        <f>PRODUCT(P9:P10)</f>
        <v>0.29486358053548345</v>
      </c>
    </row>
    <row r="12" spans="1:16" s="1" customFormat="1" ht="15.75" customHeight="1" thickBot="1" x14ac:dyDescent="0.55000000000000004">
      <c r="A12" s="37" t="s">
        <v>40</v>
      </c>
      <c r="B12" s="37"/>
      <c r="C12" s="25">
        <v>0.42799999999999999</v>
      </c>
      <c r="D12" s="25">
        <v>0.42799999999999999</v>
      </c>
      <c r="E12" s="26">
        <f>+(1-SUM(E$11,E$14:E$17,E$19:E$20))/2</f>
        <v>0.32500000000000001</v>
      </c>
      <c r="F12" s="26">
        <f>C12^$E$12</f>
        <v>0.75896058955459278</v>
      </c>
      <c r="G12" s="26">
        <f>D12^$E$12</f>
        <v>0.75896058955459278</v>
      </c>
    </row>
    <row r="13" spans="1:16" s="1" customFormat="1" ht="15.75" customHeight="1" thickBot="1" x14ac:dyDescent="0.55000000000000004">
      <c r="A13" s="37" t="s">
        <v>47</v>
      </c>
      <c r="B13" s="37"/>
      <c r="C13" s="9">
        <v>0.1578</v>
      </c>
      <c r="D13" s="9">
        <v>0.2631</v>
      </c>
      <c r="E13" s="51">
        <f>+'Socio-Econ Pillar'!E10/2</f>
        <v>0.05</v>
      </c>
      <c r="F13" s="4">
        <f>C13^$E$11</f>
        <v>0.91181209754565951</v>
      </c>
      <c r="G13" s="4">
        <f t="shared" ref="F13:G20" si="0">D13^$E$11</f>
        <v>0.93541868867757427</v>
      </c>
      <c r="J13" s="50" t="s">
        <v>71</v>
      </c>
      <c r="K13" s="13" t="s">
        <v>56</v>
      </c>
      <c r="L13" s="14" t="s">
        <v>57</v>
      </c>
      <c r="M13" s="14" t="s">
        <v>58</v>
      </c>
      <c r="N13" s="14" t="s">
        <v>59</v>
      </c>
      <c r="O13" s="14" t="s">
        <v>66</v>
      </c>
      <c r="P13" s="14" t="s">
        <v>67</v>
      </c>
    </row>
    <row r="14" spans="1:16" s="1" customFormat="1" ht="15.75" customHeight="1" thickBot="1" x14ac:dyDescent="0.55000000000000004">
      <c r="A14" s="38" t="s">
        <v>7</v>
      </c>
      <c r="B14" s="38"/>
      <c r="C14" s="3">
        <v>0.73199999999999998</v>
      </c>
      <c r="D14" s="2">
        <v>0.75700000000000001</v>
      </c>
      <c r="E14" s="51">
        <f>+'Socio-Econ Pillar'!E11/2</f>
        <v>0.05</v>
      </c>
      <c r="F14" s="4">
        <f t="shared" si="0"/>
        <v>0.9845222919431843</v>
      </c>
      <c r="G14" s="4">
        <f t="shared" si="0"/>
        <v>0.98617682843307319</v>
      </c>
      <c r="J14" s="50"/>
      <c r="K14" s="15" t="s">
        <v>60</v>
      </c>
      <c r="L14" s="16">
        <v>0.5</v>
      </c>
      <c r="M14" s="16">
        <f>'sc (2)'!F21</f>
        <v>0.30058645798374434</v>
      </c>
      <c r="N14" s="16">
        <f>'sc (2)'!G21</f>
        <v>0.28754905633925798</v>
      </c>
      <c r="O14" s="17">
        <f>M14^'sc (1)'!$L$9</f>
        <v>0.54825765656645808</v>
      </c>
      <c r="P14" s="17">
        <f>N14^'sc (1)'!$L$9</f>
        <v>0.53623600805919214</v>
      </c>
    </row>
    <row r="15" spans="1:16" s="1" customFormat="1" ht="31.15" thickBot="1" x14ac:dyDescent="0.55000000000000004">
      <c r="A15" s="38" t="s">
        <v>63</v>
      </c>
      <c r="B15" s="38"/>
      <c r="C15" s="3">
        <v>0.68600000000000005</v>
      </c>
      <c r="D15" s="2">
        <v>0.68600000000000005</v>
      </c>
      <c r="E15" s="51">
        <f>+'Socio-Econ Pillar'!E12/2</f>
        <v>0.05</v>
      </c>
      <c r="F15" s="4">
        <f t="shared" si="0"/>
        <v>0.98133255340785541</v>
      </c>
      <c r="G15" s="4">
        <f t="shared" si="0"/>
        <v>0.98133255340785541</v>
      </c>
      <c r="J15" s="50"/>
      <c r="K15" s="15" t="s">
        <v>61</v>
      </c>
      <c r="L15" s="16">
        <v>0.5</v>
      </c>
      <c r="M15" s="16">
        <f>'sc (2)'!F58</f>
        <v>0.31855333073447778</v>
      </c>
      <c r="N15" s="16">
        <f>'sc (2)'!G58</f>
        <v>0.25753614882904591</v>
      </c>
      <c r="O15" s="17">
        <f>M15^'sc (1)'!$L$10</f>
        <v>0.5644052894281536</v>
      </c>
      <c r="P15" s="17">
        <f>N15^'sc (1)'!$L$10</f>
        <v>0.50748019550426393</v>
      </c>
    </row>
    <row r="16" spans="1:16" s="1" customFormat="1" ht="30.4" thickBot="1" x14ac:dyDescent="0.55000000000000004">
      <c r="A16" s="37" t="s">
        <v>8</v>
      </c>
      <c r="B16" s="37"/>
      <c r="C16" s="3">
        <v>0.61350000000000005</v>
      </c>
      <c r="D16" s="3">
        <v>0.63500000000000001</v>
      </c>
      <c r="E16" s="51">
        <f>+'Socio-Econ Pillar'!E13/2</f>
        <v>0.05</v>
      </c>
      <c r="F16" s="4">
        <f t="shared" si="0"/>
        <v>0.97586721625698791</v>
      </c>
      <c r="G16" s="4">
        <f t="shared" si="0"/>
        <v>0.97754933871811467</v>
      </c>
      <c r="J16" s="50"/>
      <c r="K16" s="18" t="s">
        <v>62</v>
      </c>
      <c r="L16" s="19">
        <v>1</v>
      </c>
      <c r="M16" s="19"/>
      <c r="N16" s="19"/>
      <c r="O16" s="19">
        <f>PRODUCT(O14:O15)</f>
        <v>0.30943952133559299</v>
      </c>
      <c r="P16" s="19">
        <f>PRODUCT(P14:P15)</f>
        <v>0.2721291542063049</v>
      </c>
    </row>
    <row r="17" spans="1:7" s="1" customFormat="1" ht="63" customHeight="1" x14ac:dyDescent="0.5">
      <c r="A17" s="37" t="s">
        <v>41</v>
      </c>
      <c r="B17" s="37"/>
      <c r="C17" s="2">
        <v>0.28599999999999998</v>
      </c>
      <c r="D17" s="2">
        <v>0.14299999999999999</v>
      </c>
      <c r="E17" s="51">
        <f>+'Socio-Econ Pillar'!E14/2</f>
        <v>0.05</v>
      </c>
      <c r="F17" s="4">
        <f t="shared" si="0"/>
        <v>0.93933023521375003</v>
      </c>
      <c r="G17" s="4">
        <f t="shared" si="0"/>
        <v>0.90733319905048138</v>
      </c>
    </row>
    <row r="18" spans="1:7" s="1" customFormat="1" ht="15.75" customHeight="1" x14ac:dyDescent="0.5">
      <c r="A18" s="37" t="s">
        <v>46</v>
      </c>
      <c r="B18" s="37"/>
      <c r="C18" s="25">
        <v>0.14299999999999999</v>
      </c>
      <c r="D18" s="25">
        <v>0.14299999999999999</v>
      </c>
      <c r="E18" s="26">
        <f>+(1-SUM(E$11,E$14:E$17,E$19:E$20))/2</f>
        <v>0.32500000000000001</v>
      </c>
      <c r="F18" s="26">
        <f>C18^$E$18</f>
        <v>0.53147667848588875</v>
      </c>
      <c r="G18" s="26">
        <f>D18^$E$18</f>
        <v>0.53147667848588875</v>
      </c>
    </row>
    <row r="19" spans="1:7" s="1" customFormat="1" ht="15.75" customHeight="1" x14ac:dyDescent="0.5">
      <c r="A19" s="39" t="s">
        <v>9</v>
      </c>
      <c r="B19" s="40"/>
      <c r="C19" s="2">
        <v>0.42849999999999999</v>
      </c>
      <c r="D19" s="2">
        <v>0.28570000000000001</v>
      </c>
      <c r="E19" s="51">
        <f>+'Socio-Econ Pillar'!E16/2</f>
        <v>0.05</v>
      </c>
      <c r="F19" s="4">
        <f t="shared" si="0"/>
        <v>0.95851197121183673</v>
      </c>
      <c r="G19" s="4">
        <f t="shared" si="0"/>
        <v>0.93928094507856652</v>
      </c>
    </row>
    <row r="20" spans="1:7" s="11" customFormat="1" ht="15.75" customHeight="1" x14ac:dyDescent="0.5">
      <c r="A20" s="39" t="s">
        <v>42</v>
      </c>
      <c r="B20" s="40"/>
      <c r="C20" s="10">
        <v>0.9</v>
      </c>
      <c r="D20" s="10">
        <v>0.94199999999999995</v>
      </c>
      <c r="E20" s="51">
        <f>+'Socio-Econ Pillar'!E17/2</f>
        <v>0.05</v>
      </c>
      <c r="F20" s="4">
        <f t="shared" si="0"/>
        <v>0.99474582593053107</v>
      </c>
      <c r="G20" s="4">
        <f t="shared" si="0"/>
        <v>0.99701695791782652</v>
      </c>
    </row>
    <row r="21" spans="1:7" s="1" customFormat="1" ht="15.75" customHeight="1" x14ac:dyDescent="0.5">
      <c r="A21" s="41" t="s">
        <v>10</v>
      </c>
      <c r="B21" s="42"/>
      <c r="C21" s="3"/>
      <c r="D21" s="3"/>
      <c r="E21" s="3">
        <f>SUM(E11:E20)</f>
        <v>1.0500000000000003</v>
      </c>
      <c r="F21" s="5">
        <f>PRODUCT(F11:F20)</f>
        <v>0.30058645798374434</v>
      </c>
      <c r="G21" s="5">
        <f>PRODUCT(G11:G20)</f>
        <v>0.28754905633925798</v>
      </c>
    </row>
    <row r="22" spans="1:7" ht="14.65" thickBot="1" x14ac:dyDescent="0.5"/>
    <row r="23" spans="1:7" ht="15" customHeight="1" x14ac:dyDescent="0.45">
      <c r="A23" s="43" t="s">
        <v>45</v>
      </c>
      <c r="B23" s="44"/>
      <c r="C23" s="44"/>
      <c r="D23" s="44"/>
      <c r="E23" s="44"/>
      <c r="F23" s="44"/>
      <c r="G23" s="45"/>
    </row>
    <row r="24" spans="1:7" ht="15" customHeight="1" x14ac:dyDescent="0.45">
      <c r="A24" s="46"/>
      <c r="B24" s="31"/>
      <c r="C24" s="31"/>
      <c r="D24" s="31"/>
      <c r="E24" s="31"/>
      <c r="F24" s="31"/>
      <c r="G24" s="47"/>
    </row>
    <row r="25" spans="1:7" ht="15.75" x14ac:dyDescent="0.45">
      <c r="A25" s="32" t="s">
        <v>0</v>
      </c>
      <c r="B25" s="33" t="s">
        <v>11</v>
      </c>
      <c r="C25" s="34" t="s">
        <v>1</v>
      </c>
      <c r="D25" s="34"/>
      <c r="E25" s="35" t="s">
        <v>2</v>
      </c>
      <c r="F25" s="34" t="s">
        <v>65</v>
      </c>
      <c r="G25" s="36"/>
    </row>
    <row r="26" spans="1:7" ht="47.25" x14ac:dyDescent="0.45">
      <c r="A26" s="32"/>
      <c r="B26" s="33"/>
      <c r="C26" s="20" t="s">
        <v>3</v>
      </c>
      <c r="D26" s="20" t="s">
        <v>4</v>
      </c>
      <c r="E26" s="35"/>
      <c r="F26" s="20" t="s">
        <v>5</v>
      </c>
      <c r="G26" s="22" t="s">
        <v>6</v>
      </c>
    </row>
    <row r="27" spans="1:7" ht="15.75" x14ac:dyDescent="0.45">
      <c r="A27" s="27" t="s">
        <v>12</v>
      </c>
      <c r="B27" s="6" t="s">
        <v>13</v>
      </c>
      <c r="C27" s="2">
        <v>0.40229999999999999</v>
      </c>
      <c r="D27" s="2">
        <v>0.156</v>
      </c>
      <c r="E27" s="3">
        <f>(1-SUM(E$41,E$44:E$45,E$50,E$52:E$57))/21</f>
        <v>1.6897081413210453E-2</v>
      </c>
      <c r="F27" s="3">
        <f>C27^$E$27</f>
        <v>0.98473199695609615</v>
      </c>
      <c r="G27" s="3">
        <f>D27^$E$27</f>
        <v>0.96909457110694952</v>
      </c>
    </row>
    <row r="28" spans="1:7" ht="15.75" x14ac:dyDescent="0.45">
      <c r="A28" s="27"/>
      <c r="B28" s="6" t="s">
        <v>14</v>
      </c>
      <c r="C28" s="3">
        <v>0.51590000000000003</v>
      </c>
      <c r="D28" s="3">
        <v>0.35310000000000002</v>
      </c>
      <c r="E28" s="3">
        <f t="shared" ref="E28:E40" si="1">(1-SUM(E$41,E$44:E$45,E$50,E$52:E$57))/21</f>
        <v>1.6897081413210453E-2</v>
      </c>
      <c r="F28" s="3">
        <f t="shared" ref="F28:G48" si="2">C28^$E$27</f>
        <v>0.9888790958253918</v>
      </c>
      <c r="G28" s="3">
        <f t="shared" si="2"/>
        <v>0.98256387076962481</v>
      </c>
    </row>
    <row r="29" spans="1:7" ht="15.75" x14ac:dyDescent="0.45">
      <c r="A29" s="27"/>
      <c r="B29" s="6" t="s">
        <v>15</v>
      </c>
      <c r="C29" s="2">
        <v>7.1199999999999999E-2</v>
      </c>
      <c r="D29" s="2">
        <v>0.13220000000000001</v>
      </c>
      <c r="E29" s="3">
        <f t="shared" si="1"/>
        <v>1.6897081413210453E-2</v>
      </c>
      <c r="F29" s="3">
        <f t="shared" si="2"/>
        <v>0.9563354638146141</v>
      </c>
      <c r="G29" s="3">
        <f t="shared" si="2"/>
        <v>0.96638766141553234</v>
      </c>
    </row>
    <row r="30" spans="1:7" ht="15.75" x14ac:dyDescent="0.45">
      <c r="A30" s="27"/>
      <c r="B30" s="6" t="s">
        <v>16</v>
      </c>
      <c r="C30" s="3">
        <v>0.71419999999999995</v>
      </c>
      <c r="D30" s="3">
        <v>0.14199999999999999</v>
      </c>
      <c r="E30" s="3">
        <f t="shared" si="1"/>
        <v>1.6897081413210453E-2</v>
      </c>
      <c r="F30" s="3">
        <f t="shared" si="2"/>
        <v>0.99432871624530383</v>
      </c>
      <c r="G30" s="3">
        <f t="shared" si="2"/>
        <v>0.96755608180384634</v>
      </c>
    </row>
    <row r="31" spans="1:7" ht="15.75" x14ac:dyDescent="0.45">
      <c r="A31" s="27"/>
      <c r="B31" s="6" t="s">
        <v>17</v>
      </c>
      <c r="C31" s="3">
        <v>0.71399999999999997</v>
      </c>
      <c r="D31" s="3">
        <v>0.42799999999999999</v>
      </c>
      <c r="E31" s="3">
        <f t="shared" si="1"/>
        <v>1.6897081413210453E-2</v>
      </c>
      <c r="F31" s="3">
        <f t="shared" si="2"/>
        <v>0.99432401068204246</v>
      </c>
      <c r="G31" s="3">
        <f t="shared" si="2"/>
        <v>0.98576291421921192</v>
      </c>
    </row>
    <row r="32" spans="1:7" ht="15.75" x14ac:dyDescent="0.45">
      <c r="A32" s="27" t="s">
        <v>18</v>
      </c>
      <c r="B32" s="6" t="s">
        <v>19</v>
      </c>
      <c r="C32" s="3">
        <v>0.112</v>
      </c>
      <c r="D32" s="3">
        <v>0.28000000000000003</v>
      </c>
      <c r="E32" s="3">
        <f t="shared" si="1"/>
        <v>1.6897081413210453E-2</v>
      </c>
      <c r="F32" s="3">
        <f t="shared" si="2"/>
        <v>0.96368380262291053</v>
      </c>
      <c r="G32" s="3">
        <f t="shared" si="2"/>
        <v>0.9787202728940394</v>
      </c>
    </row>
    <row r="33" spans="1:7" ht="15.75" x14ac:dyDescent="0.45">
      <c r="A33" s="27"/>
      <c r="B33" s="6" t="s">
        <v>20</v>
      </c>
      <c r="C33" s="3">
        <v>0.33300000000000002</v>
      </c>
      <c r="D33" s="3">
        <v>0.29599999999999999</v>
      </c>
      <c r="E33" s="3">
        <f t="shared" si="1"/>
        <v>1.6897081413210453E-2</v>
      </c>
      <c r="F33" s="3">
        <f>C33^$E$27</f>
        <v>0.98159130185189791</v>
      </c>
      <c r="G33" s="3">
        <f t="shared" si="2"/>
        <v>0.97963969178900323</v>
      </c>
    </row>
    <row r="34" spans="1:7" ht="15.75" x14ac:dyDescent="0.45">
      <c r="A34" s="27"/>
      <c r="B34" s="6" t="s">
        <v>21</v>
      </c>
      <c r="C34" s="3">
        <v>0.28499999999999998</v>
      </c>
      <c r="D34" s="3">
        <v>0.14299999999999999</v>
      </c>
      <c r="E34" s="3">
        <f t="shared" si="1"/>
        <v>1.6897081413210453E-2</v>
      </c>
      <c r="F34" s="3">
        <f t="shared" si="2"/>
        <v>0.97901302371033394</v>
      </c>
      <c r="G34" s="3">
        <f t="shared" si="2"/>
        <v>0.9676708180166036</v>
      </c>
    </row>
    <row r="35" spans="1:7" ht="15.75" x14ac:dyDescent="0.45">
      <c r="A35" s="27"/>
      <c r="B35" s="6" t="s">
        <v>48</v>
      </c>
      <c r="C35" s="3">
        <v>0.19500000000000001</v>
      </c>
      <c r="D35" s="3">
        <v>0.153</v>
      </c>
      <c r="E35" s="3">
        <f t="shared" si="1"/>
        <v>1.6897081413210453E-2</v>
      </c>
      <c r="F35" s="3">
        <f t="shared" si="2"/>
        <v>0.97275541494356077</v>
      </c>
      <c r="G35" s="3">
        <f t="shared" si="2"/>
        <v>0.96877665463648643</v>
      </c>
    </row>
    <row r="36" spans="1:7" ht="15.75" x14ac:dyDescent="0.45">
      <c r="A36" s="27"/>
      <c r="B36" s="6" t="s">
        <v>49</v>
      </c>
      <c r="C36" s="3">
        <v>0.71399999999999997</v>
      </c>
      <c r="D36" s="3">
        <v>0.28499999999999998</v>
      </c>
      <c r="E36" s="3">
        <f t="shared" si="1"/>
        <v>1.6897081413210453E-2</v>
      </c>
      <c r="F36" s="3">
        <f t="shared" si="2"/>
        <v>0.99432401068204246</v>
      </c>
      <c r="G36" s="3">
        <f t="shared" si="2"/>
        <v>0.97901302371033394</v>
      </c>
    </row>
    <row r="37" spans="1:7" ht="15.75" x14ac:dyDescent="0.45">
      <c r="A37" s="27" t="s">
        <v>22</v>
      </c>
      <c r="B37" s="6" t="s">
        <v>39</v>
      </c>
      <c r="C37" s="3">
        <v>0.78900000000000003</v>
      </c>
      <c r="D37" s="3">
        <v>0.79500000000000004</v>
      </c>
      <c r="E37" s="3">
        <f t="shared" si="1"/>
        <v>1.6897081413210453E-2</v>
      </c>
      <c r="F37" s="3">
        <f t="shared" si="2"/>
        <v>0.99600358528561983</v>
      </c>
      <c r="G37" s="3">
        <f t="shared" si="2"/>
        <v>0.9961310906748323</v>
      </c>
    </row>
    <row r="38" spans="1:7" ht="15.75" x14ac:dyDescent="0.45">
      <c r="A38" s="27"/>
      <c r="B38" s="21" t="s">
        <v>23</v>
      </c>
      <c r="C38" s="10">
        <v>0.85699999999999998</v>
      </c>
      <c r="D38" s="10">
        <v>1E-4</v>
      </c>
      <c r="E38" s="3">
        <f t="shared" si="1"/>
        <v>1.6897081413210453E-2</v>
      </c>
      <c r="F38" s="3">
        <f t="shared" si="2"/>
        <v>0.99739588360726572</v>
      </c>
      <c r="G38" s="3">
        <f t="shared" si="2"/>
        <v>0.85587762791023592</v>
      </c>
    </row>
    <row r="39" spans="1:7" ht="15.75" x14ac:dyDescent="0.45">
      <c r="A39" s="27"/>
      <c r="B39" s="6" t="s">
        <v>24</v>
      </c>
      <c r="C39" s="3">
        <v>0.2392</v>
      </c>
      <c r="D39" s="3">
        <v>0.24829999999999999</v>
      </c>
      <c r="E39" s="3">
        <f t="shared" si="1"/>
        <v>1.6897081413210453E-2</v>
      </c>
      <c r="F39" s="3">
        <f t="shared" si="2"/>
        <v>0.9761192487522895</v>
      </c>
      <c r="G39" s="3">
        <f t="shared" si="2"/>
        <v>0.97673527440357744</v>
      </c>
    </row>
    <row r="40" spans="1:7" ht="15.75" x14ac:dyDescent="0.45">
      <c r="A40" s="27"/>
      <c r="B40" s="6" t="s">
        <v>25</v>
      </c>
      <c r="C40" s="2">
        <v>0.54700000000000004</v>
      </c>
      <c r="D40" s="2">
        <v>0.47720000000000001</v>
      </c>
      <c r="E40" s="3">
        <f t="shared" si="1"/>
        <v>1.6897081413210453E-2</v>
      </c>
      <c r="F40" s="3">
        <f t="shared" si="2"/>
        <v>0.98985766526281649</v>
      </c>
      <c r="G40" s="3">
        <f t="shared" si="2"/>
        <v>0.98757701850802793</v>
      </c>
    </row>
    <row r="41" spans="1:7" ht="15.75" x14ac:dyDescent="0.45">
      <c r="A41" s="27"/>
      <c r="B41" s="6" t="s">
        <v>50</v>
      </c>
      <c r="C41" s="24">
        <v>2.5000000000000001E-2</v>
      </c>
      <c r="D41" s="24">
        <v>2.5000000000000001E-2</v>
      </c>
      <c r="E41" s="24">
        <f>2/31</f>
        <v>6.4516129032258063E-2</v>
      </c>
      <c r="F41" s="24">
        <f>C41^$E$41</f>
        <v>0.78820882109127166</v>
      </c>
      <c r="G41" s="24">
        <f>D41^$E$41</f>
        <v>0.78820882109127166</v>
      </c>
    </row>
    <row r="42" spans="1:7" ht="15.75" x14ac:dyDescent="0.45">
      <c r="A42" s="27"/>
      <c r="B42" s="6" t="s">
        <v>26</v>
      </c>
      <c r="C42" s="2">
        <v>0.89542999999999995</v>
      </c>
      <c r="D42" s="2">
        <v>0.76132999999999995</v>
      </c>
      <c r="E42" s="3">
        <f t="shared" ref="E42:E43" si="3">(1-SUM(E$41,E$44:E$45,E$50,E$52:E$57))/21</f>
        <v>1.6897081413210453E-2</v>
      </c>
      <c r="F42" s="3">
        <f t="shared" si="2"/>
        <v>0.99813543705003538</v>
      </c>
      <c r="G42" s="3">
        <f t="shared" si="2"/>
        <v>0.99540296120198668</v>
      </c>
    </row>
    <row r="43" spans="1:7" ht="15.75" x14ac:dyDescent="0.45">
      <c r="A43" s="27"/>
      <c r="B43" s="6" t="s">
        <v>64</v>
      </c>
      <c r="C43" s="2">
        <v>0.68620000000000003</v>
      </c>
      <c r="D43" s="2">
        <v>0.49299999999999999</v>
      </c>
      <c r="E43" s="3">
        <f t="shared" si="3"/>
        <v>1.6897081413210453E-2</v>
      </c>
      <c r="F43" s="3">
        <f t="shared" si="2"/>
        <v>0.99365699551595188</v>
      </c>
      <c r="G43" s="3">
        <f t="shared" si="2"/>
        <v>0.98812072736075196</v>
      </c>
    </row>
    <row r="44" spans="1:7" ht="15.75" x14ac:dyDescent="0.45">
      <c r="A44" s="27"/>
      <c r="B44" s="6" t="s">
        <v>27</v>
      </c>
      <c r="C44" s="24">
        <v>0.28499999999999998</v>
      </c>
      <c r="D44" s="24">
        <v>0.28499999999999998</v>
      </c>
      <c r="E44" s="24">
        <f t="shared" ref="E44:E45" si="4">2/31</f>
        <v>6.4516129032258063E-2</v>
      </c>
      <c r="F44" s="24">
        <f>C44^$E$44</f>
        <v>0.92220760782643829</v>
      </c>
      <c r="G44" s="24">
        <f>D44^$E$44</f>
        <v>0.92220760782643829</v>
      </c>
    </row>
    <row r="45" spans="1:7" ht="15.75" x14ac:dyDescent="0.45">
      <c r="A45" s="27"/>
      <c r="B45" s="6" t="s">
        <v>28</v>
      </c>
      <c r="C45" s="24">
        <v>0.28499999999999998</v>
      </c>
      <c r="D45" s="24">
        <v>0.28499999999999998</v>
      </c>
      <c r="E45" s="24">
        <f t="shared" si="4"/>
        <v>6.4516129032258063E-2</v>
      </c>
      <c r="F45" s="24">
        <f>C45^$E$45</f>
        <v>0.92220760782643829</v>
      </c>
      <c r="G45" s="24">
        <f>D45^$E$45</f>
        <v>0.92220760782643829</v>
      </c>
    </row>
    <row r="46" spans="1:7" ht="15.75" x14ac:dyDescent="0.45">
      <c r="A46" s="27" t="s">
        <v>29</v>
      </c>
      <c r="B46" s="6" t="s">
        <v>30</v>
      </c>
      <c r="C46" s="3">
        <v>0.66800000000000004</v>
      </c>
      <c r="D46" s="3">
        <v>0.54400000000000004</v>
      </c>
      <c r="E46" s="3">
        <f t="shared" ref="E46:E49" si="5">(1-SUM(E$41,E$44:E$45,E$50,E$52:E$57))/21</f>
        <v>1.6897081413210453E-2</v>
      </c>
      <c r="F46" s="3">
        <f>C46^$E$27</f>
        <v>0.99320576933664217</v>
      </c>
      <c r="G46" s="3">
        <f>D46^$E$27</f>
        <v>0.9897656855894601</v>
      </c>
    </row>
    <row r="47" spans="1:7" ht="15.75" x14ac:dyDescent="0.45">
      <c r="A47" s="27"/>
      <c r="B47" s="6" t="s">
        <v>31</v>
      </c>
      <c r="C47" s="4">
        <v>0.4274</v>
      </c>
      <c r="D47" s="4">
        <v>0.3165</v>
      </c>
      <c r="E47" s="3">
        <f t="shared" si="5"/>
        <v>1.6897081413210453E-2</v>
      </c>
      <c r="F47" s="3">
        <f>C47^$E$27</f>
        <v>0.98573954785746087</v>
      </c>
      <c r="G47" s="3">
        <f t="shared" si="2"/>
        <v>0.98074877415761141</v>
      </c>
    </row>
    <row r="48" spans="1:7" ht="15.75" x14ac:dyDescent="0.45">
      <c r="A48" s="27" t="s">
        <v>32</v>
      </c>
      <c r="B48" s="6" t="s">
        <v>33</v>
      </c>
      <c r="C48" s="3">
        <v>1.6070000000000001E-2</v>
      </c>
      <c r="D48" s="3">
        <v>0.1321</v>
      </c>
      <c r="E48" s="3">
        <f t="shared" si="5"/>
        <v>1.6897081413210453E-2</v>
      </c>
      <c r="F48" s="3">
        <f t="shared" si="2"/>
        <v>0.93258173253358911</v>
      </c>
      <c r="G48" s="3">
        <f t="shared" si="2"/>
        <v>0.96637530498164903</v>
      </c>
    </row>
    <row r="49" spans="1:7" ht="15.75" x14ac:dyDescent="0.45">
      <c r="A49" s="27"/>
      <c r="B49" s="6" t="s">
        <v>51</v>
      </c>
      <c r="C49" s="3">
        <v>0.44900000000000001</v>
      </c>
      <c r="D49" s="3">
        <v>0.34899999999999998</v>
      </c>
      <c r="E49" s="3">
        <f t="shared" si="5"/>
        <v>1.6897081413210453E-2</v>
      </c>
      <c r="F49" s="3">
        <f>C49^$E$27</f>
        <v>0.986561079178228</v>
      </c>
      <c r="G49" s="3">
        <f>D49^$E$27</f>
        <v>0.98236998343034743</v>
      </c>
    </row>
    <row r="50" spans="1:7" ht="15.75" x14ac:dyDescent="0.45">
      <c r="A50" s="27"/>
      <c r="B50" s="6" t="s">
        <v>34</v>
      </c>
      <c r="C50" s="24">
        <v>0.71419999999999995</v>
      </c>
      <c r="D50" s="24">
        <v>0.71419999999999995</v>
      </c>
      <c r="E50" s="24">
        <f>2/31</f>
        <v>6.4516129032258063E-2</v>
      </c>
      <c r="F50" s="24">
        <f>C50^$E$50</f>
        <v>0.97851845812091887</v>
      </c>
      <c r="G50" s="24">
        <f>D50^$E$50</f>
        <v>0.97851845812091887</v>
      </c>
    </row>
    <row r="51" spans="1:7" ht="15.75" x14ac:dyDescent="0.45">
      <c r="A51" s="27"/>
      <c r="B51" s="6" t="s">
        <v>35</v>
      </c>
      <c r="C51" s="3">
        <v>0.42849999999999999</v>
      </c>
      <c r="D51" s="3">
        <v>0.28570000000000001</v>
      </c>
      <c r="E51" s="3">
        <f>(1-SUM(E$41,E$44:E$45,E$50,E$52:E$57))/21</f>
        <v>1.6897081413210453E-2</v>
      </c>
      <c r="F51" s="3">
        <f>C51^$E$27</f>
        <v>0.98578236160089239</v>
      </c>
      <c r="G51" s="3">
        <f>D51^$E$27</f>
        <v>0.97905360534601227</v>
      </c>
    </row>
    <row r="52" spans="1:7" ht="15.75" x14ac:dyDescent="0.45">
      <c r="A52" s="27"/>
      <c r="B52" s="6" t="s">
        <v>52</v>
      </c>
      <c r="C52" s="24">
        <v>0.42899999999999999</v>
      </c>
      <c r="D52" s="24">
        <v>0.42899999999999999</v>
      </c>
      <c r="E52" s="24">
        <f t="shared" ref="E52:E57" si="6">2/31</f>
        <v>6.4516129032258063E-2</v>
      </c>
      <c r="F52" s="24">
        <f>C52^$E$52</f>
        <v>0.94686391792257385</v>
      </c>
      <c r="G52" s="24">
        <f>D52^$E$52</f>
        <v>0.94686391792257385</v>
      </c>
    </row>
    <row r="53" spans="1:7" ht="15.75" x14ac:dyDescent="0.45">
      <c r="A53" s="27"/>
      <c r="B53" s="6" t="s">
        <v>36</v>
      </c>
      <c r="C53" s="24">
        <v>0.28570000000000001</v>
      </c>
      <c r="D53" s="24">
        <v>0.28570000000000001</v>
      </c>
      <c r="E53" s="24">
        <f t="shared" si="6"/>
        <v>6.4516129032258063E-2</v>
      </c>
      <c r="F53" s="24">
        <f t="shared" ref="F53:F57" si="7">C53^$E$52</f>
        <v>0.92235357384123495</v>
      </c>
      <c r="G53" s="24">
        <f t="shared" ref="G53:G57" si="8">D53^$E$52</f>
        <v>0.92235357384123495</v>
      </c>
    </row>
    <row r="54" spans="1:7" ht="15.75" x14ac:dyDescent="0.45">
      <c r="A54" s="27"/>
      <c r="B54" s="6" t="s">
        <v>37</v>
      </c>
      <c r="C54" s="24">
        <v>0.42899999999999999</v>
      </c>
      <c r="D54" s="24">
        <v>0.42899999999999999</v>
      </c>
      <c r="E54" s="24">
        <f t="shared" si="6"/>
        <v>6.4516129032258063E-2</v>
      </c>
      <c r="F54" s="24">
        <f t="shared" si="7"/>
        <v>0.94686391792257385</v>
      </c>
      <c r="G54" s="24">
        <f t="shared" si="8"/>
        <v>0.94686391792257385</v>
      </c>
    </row>
    <row r="55" spans="1:7" ht="31.5" x14ac:dyDescent="0.45">
      <c r="A55" s="27"/>
      <c r="B55" s="6" t="s">
        <v>54</v>
      </c>
      <c r="C55" s="24">
        <v>0.28570000000000001</v>
      </c>
      <c r="D55" s="24">
        <v>0.28570000000000001</v>
      </c>
      <c r="E55" s="24">
        <f t="shared" si="6"/>
        <v>6.4516129032258063E-2</v>
      </c>
      <c r="F55" s="24">
        <f t="shared" si="7"/>
        <v>0.92235357384123495</v>
      </c>
      <c r="G55" s="24">
        <f t="shared" si="8"/>
        <v>0.92235357384123495</v>
      </c>
    </row>
    <row r="56" spans="1:7" ht="15.75" x14ac:dyDescent="0.45">
      <c r="A56" s="27"/>
      <c r="B56" s="8" t="s">
        <v>53</v>
      </c>
      <c r="C56" s="24">
        <v>0.42899999999999999</v>
      </c>
      <c r="D56" s="24">
        <v>0.42899999999999999</v>
      </c>
      <c r="E56" s="24">
        <f t="shared" si="6"/>
        <v>6.4516129032258063E-2</v>
      </c>
      <c r="F56" s="24">
        <f t="shared" si="7"/>
        <v>0.94686391792257385</v>
      </c>
      <c r="G56" s="24">
        <f t="shared" si="8"/>
        <v>0.94686391792257385</v>
      </c>
    </row>
    <row r="57" spans="1:7" ht="31.5" x14ac:dyDescent="0.45">
      <c r="A57" s="27"/>
      <c r="B57" s="6" t="s">
        <v>38</v>
      </c>
      <c r="C57" s="24">
        <v>0.57140000000000002</v>
      </c>
      <c r="D57" s="24">
        <v>0.57140000000000002</v>
      </c>
      <c r="E57" s="24">
        <f t="shared" si="6"/>
        <v>6.4516129032258063E-2</v>
      </c>
      <c r="F57" s="24">
        <f t="shared" si="7"/>
        <v>0.96453662890083069</v>
      </c>
      <c r="G57" s="24">
        <f t="shared" si="8"/>
        <v>0.96453662890083069</v>
      </c>
    </row>
    <row r="58" spans="1:7" ht="16.149999999999999" thickBot="1" x14ac:dyDescent="0.5">
      <c r="A58" s="28" t="s">
        <v>55</v>
      </c>
      <c r="B58" s="29"/>
      <c r="C58" s="7"/>
      <c r="D58" s="7"/>
      <c r="E58" s="7">
        <f>SUM(E27:E57)</f>
        <v>0.99999999999999978</v>
      </c>
      <c r="F58" s="12">
        <f>PRODUCT(F27:F57)</f>
        <v>0.31855333073447778</v>
      </c>
      <c r="G58" s="12">
        <f>PRODUCT(G27:G57)</f>
        <v>0.25753614882904591</v>
      </c>
    </row>
  </sheetData>
  <mergeCells count="35">
    <mergeCell ref="J13:J16"/>
    <mergeCell ref="J8:J11"/>
    <mergeCell ref="F8:G8"/>
    <mergeCell ref="C9:C10"/>
    <mergeCell ref="D9:D10"/>
    <mergeCell ref="F9:F10"/>
    <mergeCell ref="G9:G10"/>
    <mergeCell ref="A27:A31"/>
    <mergeCell ref="A17:B17"/>
    <mergeCell ref="A18:B18"/>
    <mergeCell ref="A19:B19"/>
    <mergeCell ref="A20:B20"/>
    <mergeCell ref="A21:B21"/>
    <mergeCell ref="A23:G24"/>
    <mergeCell ref="B1:G2"/>
    <mergeCell ref="A25:A26"/>
    <mergeCell ref="B25:B26"/>
    <mergeCell ref="C25:D25"/>
    <mergeCell ref="E25:E26"/>
    <mergeCell ref="F25:G25"/>
    <mergeCell ref="A11:B11"/>
    <mergeCell ref="A12:B12"/>
    <mergeCell ref="A13:B13"/>
    <mergeCell ref="A14:B14"/>
    <mergeCell ref="A15:B15"/>
    <mergeCell ref="A16:B16"/>
    <mergeCell ref="A4:G7"/>
    <mergeCell ref="A8:B10"/>
    <mergeCell ref="C8:D8"/>
    <mergeCell ref="E8:E10"/>
    <mergeCell ref="A32:A36"/>
    <mergeCell ref="A37:A45"/>
    <mergeCell ref="A46:A47"/>
    <mergeCell ref="A48:A57"/>
    <mergeCell ref="A58:B58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0386-56DA-4BE5-B5B2-7A19930DA066}">
  <dimension ref="A3:H15"/>
  <sheetViews>
    <sheetView zoomScaleNormal="100" zoomScaleSheetLayoutView="50" workbookViewId="0">
      <selection activeCell="E9" sqref="E9"/>
    </sheetView>
  </sheetViews>
  <sheetFormatPr defaultRowHeight="14.25" x14ac:dyDescent="0.45"/>
  <cols>
    <col min="2" max="2" width="28.73046875" customWidth="1"/>
    <col min="3" max="3" width="12.86328125" customWidth="1"/>
    <col min="4" max="4" width="12.9296875" customWidth="1"/>
    <col min="5" max="5" width="16.265625" bestFit="1" customWidth="1"/>
    <col min="6" max="7" width="19.3984375" bestFit="1" customWidth="1"/>
    <col min="8" max="8" width="18.19921875" customWidth="1"/>
  </cols>
  <sheetData>
    <row r="3" spans="1:8" ht="14.65" thickBot="1" x14ac:dyDescent="0.5"/>
    <row r="4" spans="1:8" ht="30.4" thickBot="1" x14ac:dyDescent="0.5">
      <c r="A4" s="50" t="s">
        <v>73</v>
      </c>
      <c r="B4" s="58" t="s">
        <v>56</v>
      </c>
      <c r="C4" s="61" t="s">
        <v>57</v>
      </c>
      <c r="D4" s="62"/>
      <c r="E4" s="14" t="s">
        <v>58</v>
      </c>
      <c r="F4" s="14" t="s">
        <v>59</v>
      </c>
      <c r="G4" s="14" t="s">
        <v>66</v>
      </c>
      <c r="H4" s="14" t="s">
        <v>67</v>
      </c>
    </row>
    <row r="5" spans="1:8" ht="16.149999999999999" thickBot="1" x14ac:dyDescent="0.5">
      <c r="A5" s="50"/>
      <c r="B5" s="59" t="s">
        <v>60</v>
      </c>
      <c r="C5" s="63">
        <v>0.5</v>
      </c>
      <c r="D5" s="64"/>
      <c r="E5" s="16">
        <f>'Socio-Econ Pillar'!F18</f>
        <v>0.41996193507018026</v>
      </c>
      <c r="F5" s="16">
        <f>'Socio-Econ Pillar'!G18</f>
        <v>0.38432178234478886</v>
      </c>
      <c r="G5" s="17">
        <f>E5^$C$5</f>
        <v>0.64804470144441439</v>
      </c>
      <c r="H5" s="17">
        <f>F5^$C$5</f>
        <v>0.61993691803665707</v>
      </c>
    </row>
    <row r="6" spans="1:8" ht="16.149999999999999" thickBot="1" x14ac:dyDescent="0.5">
      <c r="A6" s="50"/>
      <c r="B6" s="59" t="s">
        <v>61</v>
      </c>
      <c r="C6" s="63">
        <v>0.5</v>
      </c>
      <c r="D6" s="64"/>
      <c r="E6" s="16">
        <f>'Socio-Econ Pillar'!F55</f>
        <v>0.33950038550107486</v>
      </c>
      <c r="F6" s="16">
        <f>'Socio-Econ Pillar'!G55</f>
        <v>0.22622847603314991</v>
      </c>
      <c r="G6" s="17">
        <f>E6^$C$6</f>
        <v>0.5826666160859697</v>
      </c>
      <c r="H6" s="17">
        <f>F6^$C$6</f>
        <v>0.47563481373123845</v>
      </c>
    </row>
    <row r="7" spans="1:8" ht="15.4" thickBot="1" x14ac:dyDescent="0.5">
      <c r="A7" s="50"/>
      <c r="B7" s="60" t="s">
        <v>62</v>
      </c>
      <c r="C7" s="65">
        <v>1</v>
      </c>
      <c r="D7" s="66"/>
      <c r="E7" s="19"/>
      <c r="F7" s="19"/>
      <c r="G7" s="19">
        <f>PRODUCT(G5:G6)</f>
        <v>0.37759401326305947</v>
      </c>
      <c r="H7" s="19">
        <f>PRODUCT(H5:H6)</f>
        <v>0.29486358053548345</v>
      </c>
    </row>
    <row r="11" spans="1:8" ht="14.65" thickBot="1" x14ac:dyDescent="0.5"/>
    <row r="12" spans="1:8" ht="41.65" customHeight="1" thickBot="1" x14ac:dyDescent="0.5">
      <c r="A12" s="50" t="s">
        <v>72</v>
      </c>
      <c r="B12" s="13" t="s">
        <v>56</v>
      </c>
      <c r="C12" s="54" t="s">
        <v>75</v>
      </c>
      <c r="D12" s="14" t="s">
        <v>57</v>
      </c>
      <c r="E12" s="14" t="s">
        <v>58</v>
      </c>
      <c r="F12" s="14" t="s">
        <v>59</v>
      </c>
      <c r="G12" s="14" t="s">
        <v>66</v>
      </c>
      <c r="H12" s="14" t="s">
        <v>67</v>
      </c>
    </row>
    <row r="13" spans="1:8" ht="16.149999999999999" thickBot="1" x14ac:dyDescent="0.5">
      <c r="A13" s="50"/>
      <c r="B13" s="15" t="s">
        <v>60</v>
      </c>
      <c r="C13" s="55">
        <f>1/COUNTA('Socio-Econ Pillar'!E8:E17)</f>
        <v>0.1</v>
      </c>
      <c r="D13" s="16">
        <f>+C13/C15</f>
        <v>0.75609756097560976</v>
      </c>
      <c r="E13" s="16">
        <f>'Socio-Econ Pillar'!F18</f>
        <v>0.41996193507018026</v>
      </c>
      <c r="F13" s="16">
        <f>'Socio-Econ Pillar'!G18</f>
        <v>0.38432178234478886</v>
      </c>
      <c r="G13" s="17">
        <f>E13^$D$13</f>
        <v>0.51893139460765059</v>
      </c>
      <c r="H13" s="52">
        <f>F13^$D$13</f>
        <v>0.48527609955968909</v>
      </c>
    </row>
    <row r="14" spans="1:8" ht="16.149999999999999" thickBot="1" x14ac:dyDescent="0.5">
      <c r="A14" s="50"/>
      <c r="B14" s="15" t="s">
        <v>61</v>
      </c>
      <c r="C14" s="56">
        <f>1/COUNTA('Socio-Econ Pillar'!E24:E54)</f>
        <v>3.2258064516129031E-2</v>
      </c>
      <c r="D14" s="16">
        <f>+C14/C15</f>
        <v>0.24390243902439024</v>
      </c>
      <c r="E14" s="16">
        <f>'Socio-Econ Pillar'!F55</f>
        <v>0.33950038550107486</v>
      </c>
      <c r="F14" s="16">
        <f>'Socio-Econ Pillar'!G55</f>
        <v>0.22622847603314991</v>
      </c>
      <c r="G14" s="17">
        <f>E14^$D$14</f>
        <v>0.7683707040288571</v>
      </c>
      <c r="H14" s="52">
        <f>F14^$D$14</f>
        <v>0.69594113141001224</v>
      </c>
    </row>
    <row r="15" spans="1:8" ht="15.4" thickBot="1" x14ac:dyDescent="0.5">
      <c r="A15" s="50"/>
      <c r="B15" s="18" t="s">
        <v>62</v>
      </c>
      <c r="C15" s="57">
        <f>+SUM(C13:C14)</f>
        <v>0.13225806451612904</v>
      </c>
      <c r="D15" s="19">
        <v>1</v>
      </c>
      <c r="E15" s="19"/>
      <c r="F15" s="19"/>
      <c r="G15" s="19">
        <f>PRODUCT(G13:G14)</f>
        <v>0.39873168101735712</v>
      </c>
      <c r="H15" s="53">
        <f>PRODUCT(H13:H14)</f>
        <v>0.33772359777380778</v>
      </c>
    </row>
  </sheetData>
  <mergeCells count="6">
    <mergeCell ref="A4:A7"/>
    <mergeCell ref="A12:A15"/>
    <mergeCell ref="C4:D4"/>
    <mergeCell ref="C5:D5"/>
    <mergeCell ref="C6:D6"/>
    <mergeCell ref="C7:D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Socio-Econ Pillar</vt:lpstr>
      <vt:lpstr>sc (1)</vt:lpstr>
      <vt:lpstr>sc (2)</vt:lpstr>
      <vt:lpstr>sc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Rama Daniele</cp:lastModifiedBy>
  <dcterms:created xsi:type="dcterms:W3CDTF">2015-06-05T18:17:20Z</dcterms:created>
  <dcterms:modified xsi:type="dcterms:W3CDTF">2021-02-18T11:56:17Z</dcterms:modified>
</cp:coreProperties>
</file>